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esktop\E.I.MÓD.2022.év\Várdomb\módosítás 2\Önkormányzat\"/>
    </mc:Choice>
  </mc:AlternateContent>
  <xr:revisionPtr revIDLastSave="0" documentId="13_ncr:1_{77936A5A-C8F9-4990-B125-3471E65C6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talom" sheetId="57" r:id="rId1"/>
    <sheet name="01" sheetId="45" r:id="rId2"/>
    <sheet name="02" sheetId="29" r:id="rId3"/>
    <sheet name="03" sheetId="25" r:id="rId4"/>
    <sheet name="04" sheetId="44" r:id="rId5"/>
    <sheet name="05" sheetId="52" r:id="rId6"/>
    <sheet name="06" sheetId="48" r:id="rId7"/>
    <sheet name="07" sheetId="33" r:id="rId8"/>
    <sheet name="08" sheetId="36" r:id="rId9"/>
    <sheet name="09" sheetId="37" r:id="rId10"/>
    <sheet name="10" sheetId="51" r:id="rId11"/>
    <sheet name="11" sheetId="50" r:id="rId12"/>
    <sheet name="12" sheetId="49" r:id="rId13"/>
    <sheet name="13" sheetId="56" r:id="rId14"/>
    <sheet name="14" sheetId="54" r:id="rId15"/>
    <sheet name="15" sheetId="58" r:id="rId16"/>
    <sheet name="16" sheetId="59" r:id="rId17"/>
  </sheets>
  <externalReferences>
    <externalReference r:id="rId18"/>
  </externalReferences>
  <definedNames>
    <definedName name="_xlnm.Print_Titles" localSheetId="1">'01'!$1:$7</definedName>
    <definedName name="_xlnm.Print_Titles" localSheetId="2">'02'!$1:$7</definedName>
    <definedName name="_xlnm.Print_Titles" localSheetId="3">'03'!$1:$7</definedName>
    <definedName name="_xlnm.Print_Titles" localSheetId="4">'04'!$1:$7</definedName>
    <definedName name="_xlnm.Print_Titles" localSheetId="7">'07'!$1:$4</definedName>
    <definedName name="_xlnm.Print_Titles" localSheetId="8">'08'!$1:$1</definedName>
    <definedName name="_xlnm.Print_Titles" localSheetId="9">'09'!$1:$1</definedName>
    <definedName name="_xlnm.Print_Titles" localSheetId="13">'13'!$1:$7</definedName>
    <definedName name="_xlnm.Print_Area" localSheetId="1">'01'!$A$1:$AR$226</definedName>
    <definedName name="_xlnm.Print_Area" localSheetId="2">'02'!$A$1:$BH$32</definedName>
    <definedName name="_xlnm.Print_Area" localSheetId="3">'03'!$A$1:$AR$263</definedName>
    <definedName name="_xlnm.Print_Area" localSheetId="4">'04'!$A$1:$AR$226</definedName>
    <definedName name="_xlnm.Print_Area" localSheetId="5">'05'!$A$1:$AP$226</definedName>
    <definedName name="_xlnm.Print_Area" localSheetId="6">'06'!$A$1:$J$31</definedName>
    <definedName name="_xlnm.Print_Area" localSheetId="7">'07'!$A$1:$E$13</definedName>
    <definedName name="_xlnm.Print_Area" localSheetId="8">'08'!$A$1:$E$24</definedName>
    <definedName name="_xlnm.Print_Area" localSheetId="9">'09'!$A$1:$E$29</definedName>
    <definedName name="_xlnm.Print_Area" localSheetId="13">'13'!$A$1:$BF$30</definedName>
    <definedName name="_xlnm.Print_Area" localSheetId="14">'14'!$A$1:$O$23</definedName>
    <definedName name="_xlnm.Print_Area" localSheetId="15">'15'!$A$1:$O$23</definedName>
    <definedName name="_xlnm.Print_Area" localSheetId="0">Tartalom!$A$1:$B$21</definedName>
  </definedNames>
  <calcPr calcId="191029"/>
</workbook>
</file>

<file path=xl/calcChain.xml><?xml version="1.0" encoding="utf-8"?>
<calcChain xmlns="http://schemas.openxmlformats.org/spreadsheetml/2006/main">
  <c r="F8" i="48" l="1"/>
  <c r="E8" i="48"/>
  <c r="AJ8" i="29"/>
  <c r="AE8" i="29" s="1"/>
  <c r="AO8" i="29"/>
  <c r="AJ9" i="29"/>
  <c r="AE9" i="29" s="1"/>
  <c r="AO9" i="29"/>
  <c r="AJ10" i="29"/>
  <c r="AO10" i="29"/>
  <c r="AE10" i="29" s="1"/>
  <c r="AJ11" i="29"/>
  <c r="AE11" i="29" s="1"/>
  <c r="AO11" i="29"/>
  <c r="AT11" i="29"/>
  <c r="AY11" i="29"/>
  <c r="BD11" i="29"/>
  <c r="AJ12" i="29"/>
  <c r="AE12" i="29" s="1"/>
  <c r="AO12" i="29"/>
  <c r="AE13" i="29"/>
  <c r="AJ13" i="29"/>
  <c r="AO13" i="29"/>
  <c r="AE14" i="29"/>
  <c r="AJ14" i="29"/>
  <c r="AO14" i="29"/>
  <c r="AE16" i="29"/>
  <c r="AJ16" i="29"/>
  <c r="AO16" i="29"/>
  <c r="BD16" i="29"/>
  <c r="AT18" i="29"/>
  <c r="AY18" i="29"/>
  <c r="BD18" i="29"/>
  <c r="AJ20" i="29"/>
  <c r="AT20" i="29"/>
  <c r="AO20" i="29" s="1"/>
  <c r="AY20" i="29"/>
  <c r="BD20" i="29"/>
  <c r="AJ21" i="29"/>
  <c r="AT21" i="29"/>
  <c r="AO21" i="29" s="1"/>
  <c r="AY21" i="29"/>
  <c r="BD21" i="29"/>
  <c r="AJ22" i="29"/>
  <c r="AT22" i="29"/>
  <c r="AO22" i="29" s="1"/>
  <c r="AY22" i="29"/>
  <c r="BD22" i="29"/>
  <c r="AJ23" i="29"/>
  <c r="AO23" i="29"/>
  <c r="AJ24" i="29"/>
  <c r="AO24" i="29"/>
  <c r="AJ25" i="29"/>
  <c r="AT25" i="29"/>
  <c r="AY25" i="29"/>
  <c r="BD25" i="29"/>
  <c r="AO25" i="29" s="1"/>
  <c r="AJ26" i="29"/>
  <c r="AJ27" i="29"/>
  <c r="AO27" i="29"/>
  <c r="AE29" i="29"/>
  <c r="AJ29" i="29"/>
  <c r="BA23" i="56"/>
  <c r="N17" i="54"/>
  <c r="M17" i="54"/>
  <c r="L17" i="54"/>
  <c r="K17" i="54"/>
  <c r="J17" i="54"/>
  <c r="I17" i="54"/>
  <c r="H17" i="54"/>
  <c r="G17" i="54"/>
  <c r="F17" i="54"/>
  <c r="E17" i="54"/>
  <c r="D17" i="54"/>
  <c r="C17" i="54"/>
  <c r="M9" i="54"/>
  <c r="L9" i="54"/>
  <c r="K9" i="54"/>
  <c r="J9" i="54"/>
  <c r="I9" i="54"/>
  <c r="H9" i="54"/>
  <c r="G9" i="54"/>
  <c r="F9" i="54"/>
  <c r="E9" i="54"/>
  <c r="D9" i="54"/>
  <c r="BA22" i="56"/>
  <c r="AY22" i="56"/>
  <c r="AW22" i="56"/>
  <c r="AU22" i="56"/>
  <c r="AS22" i="56"/>
  <c r="AQ22" i="56"/>
  <c r="AO22" i="56"/>
  <c r="AM22" i="56"/>
  <c r="AK22" i="56"/>
  <c r="AI22" i="56"/>
  <c r="BC20" i="56"/>
  <c r="BA20" i="56"/>
  <c r="AY20" i="56"/>
  <c r="AW20" i="56"/>
  <c r="AU20" i="56"/>
  <c r="AS20" i="56"/>
  <c r="AQ20" i="56"/>
  <c r="AO20" i="56"/>
  <c r="AM20" i="56"/>
  <c r="AK20" i="56"/>
  <c r="AI20" i="56"/>
  <c r="BA19" i="56"/>
  <c r="AY19" i="56"/>
  <c r="AW19" i="56"/>
  <c r="AU19" i="56"/>
  <c r="AS19" i="56"/>
  <c r="AQ19" i="56"/>
  <c r="AO19" i="56"/>
  <c r="AM19" i="56"/>
  <c r="AK19" i="56"/>
  <c r="AI19" i="56"/>
  <c r="BA18" i="56"/>
  <c r="AY18" i="56"/>
  <c r="AW18" i="56"/>
  <c r="AU18" i="56"/>
  <c r="AS18" i="56"/>
  <c r="AQ18" i="56"/>
  <c r="AO18" i="56"/>
  <c r="AM18" i="56"/>
  <c r="AK18" i="56"/>
  <c r="AI18" i="56"/>
  <c r="AE16" i="56"/>
  <c r="BA11" i="56"/>
  <c r="AY11" i="56"/>
  <c r="AW11" i="56"/>
  <c r="AU11" i="56"/>
  <c r="AS11" i="56"/>
  <c r="AQ11" i="56"/>
  <c r="AO11" i="56"/>
  <c r="AM11" i="56"/>
  <c r="AK11" i="56"/>
  <c r="AI11" i="56"/>
  <c r="BA10" i="56"/>
  <c r="AY10" i="56"/>
  <c r="AW10" i="56"/>
  <c r="AU10" i="56"/>
  <c r="AS10" i="56"/>
  <c r="AQ10" i="56"/>
  <c r="AO10" i="56"/>
  <c r="AM10" i="56"/>
  <c r="AK10" i="56"/>
  <c r="AI10" i="56"/>
  <c r="BA8" i="56"/>
  <c r="AY8" i="56"/>
  <c r="AW8" i="56"/>
  <c r="AU8" i="56"/>
  <c r="AS8" i="56"/>
  <c r="AQ8" i="56"/>
  <c r="AO8" i="56"/>
  <c r="AM8" i="56"/>
  <c r="AK8" i="56"/>
  <c r="AI8" i="56"/>
  <c r="E13" i="33"/>
  <c r="D13" i="33"/>
  <c r="J18" i="48"/>
  <c r="J20" i="48"/>
  <c r="J19" i="48"/>
  <c r="J8" i="48"/>
  <c r="K11" i="48"/>
  <c r="K21" i="48"/>
  <c r="K31" i="48"/>
  <c r="AM179" i="45"/>
  <c r="AM174" i="45"/>
  <c r="AM145" i="45"/>
  <c r="AM142" i="45"/>
  <c r="AM141" i="45"/>
  <c r="AM139" i="45"/>
  <c r="AM138" i="45"/>
  <c r="AM136" i="45"/>
  <c r="AM135" i="45"/>
  <c r="AM134" i="45"/>
  <c r="AM133" i="45"/>
  <c r="AM131" i="45"/>
  <c r="AM130" i="45"/>
  <c r="AM128" i="45"/>
  <c r="AM127" i="45"/>
  <c r="AM124" i="45"/>
  <c r="AM123" i="45"/>
  <c r="AM122" i="45"/>
  <c r="AM115" i="45"/>
  <c r="AM111" i="45"/>
  <c r="AM109" i="45"/>
  <c r="AM104" i="45"/>
  <c r="AM103" i="45"/>
  <c r="AM84" i="45"/>
  <c r="AM81" i="45"/>
  <c r="AM51" i="45"/>
  <c r="AM50" i="45"/>
  <c r="AM48" i="45"/>
  <c r="AM47" i="45"/>
  <c r="AM46" i="45"/>
  <c r="AM45" i="45"/>
  <c r="AM44" i="45"/>
  <c r="AM43" i="45"/>
  <c r="AM42" i="45"/>
  <c r="AM11" i="45"/>
  <c r="AI173" i="45"/>
  <c r="AI84" i="45"/>
  <c r="AI47" i="45"/>
  <c r="AI42" i="45"/>
  <c r="AI51" i="45"/>
  <c r="AM158" i="25"/>
  <c r="AI16" i="25"/>
  <c r="AM121" i="44"/>
  <c r="AM120" i="44"/>
  <c r="AQ102" i="52"/>
  <c r="AQ196" i="52"/>
  <c r="BE24" i="56"/>
  <c r="BF39" i="56"/>
  <c r="BC25" i="56"/>
  <c r="BC23" i="56"/>
  <c r="E24" i="50" l="1"/>
  <c r="E24" i="51"/>
  <c r="AI145" i="45"/>
  <c r="AI189" i="45"/>
  <c r="AI179" i="45"/>
  <c r="AI115" i="45"/>
  <c r="AI111" i="45"/>
  <c r="AI109" i="45"/>
  <c r="AI106" i="45"/>
  <c r="AI105" i="45"/>
  <c r="AI104" i="45"/>
  <c r="AI103" i="45"/>
  <c r="AI182" i="45"/>
  <c r="AI181" i="45"/>
  <c r="AI176" i="45"/>
  <c r="AI175" i="45"/>
  <c r="AI174" i="45"/>
  <c r="AI143" i="45"/>
  <c r="AI141" i="45"/>
  <c r="AI139" i="45"/>
  <c r="AI138" i="45"/>
  <c r="AI136" i="45"/>
  <c r="AI135" i="45"/>
  <c r="AI133" i="45"/>
  <c r="AI132" i="45"/>
  <c r="AI131" i="45"/>
  <c r="AI130" i="45"/>
  <c r="AI128" i="45"/>
  <c r="AI127" i="45"/>
  <c r="AI124" i="45"/>
  <c r="AI123" i="45"/>
  <c r="AI122" i="45"/>
  <c r="AI119" i="45"/>
  <c r="AI118" i="45"/>
  <c r="AI46" i="45"/>
  <c r="AI45" i="45"/>
  <c r="AI11" i="45"/>
  <c r="AM83" i="44"/>
  <c r="AM75" i="25" l="1"/>
  <c r="AM60" i="25"/>
  <c r="AM39" i="25"/>
  <c r="AM231" i="25"/>
  <c r="AM152" i="25"/>
  <c r="AM148" i="25"/>
  <c r="AI120" i="44"/>
  <c r="AI83" i="44"/>
  <c r="AI231" i="25"/>
  <c r="AT16" i="25"/>
  <c r="AI148" i="25"/>
  <c r="AI83" i="25"/>
  <c r="AI60" i="25"/>
  <c r="AI34" i="25"/>
  <c r="AI30" i="25"/>
  <c r="AI9" i="25"/>
  <c r="C11" i="59"/>
  <c r="G11" i="59" s="1"/>
  <c r="H11" i="59" s="1"/>
  <c r="C33" i="59"/>
  <c r="C30" i="59"/>
  <c r="G30" i="59" s="1"/>
  <c r="C22" i="59"/>
  <c r="G22" i="59" s="1"/>
  <c r="H22" i="59" s="1"/>
  <c r="C19" i="59"/>
  <c r="C20" i="59" s="1"/>
  <c r="G20" i="59" s="1"/>
  <c r="H20" i="59" s="1"/>
  <c r="C8" i="59"/>
  <c r="C9" i="59" s="1"/>
  <c r="G9" i="59" s="1"/>
  <c r="H9" i="59" s="1"/>
  <c r="D33" i="59"/>
  <c r="E33" i="59" s="1"/>
  <c r="F33" i="59" s="1"/>
  <c r="G33" i="59" s="1"/>
  <c r="H33" i="59" s="1"/>
  <c r="C32" i="59"/>
  <c r="G32" i="59" s="1"/>
  <c r="H32" i="59" s="1"/>
  <c r="C21" i="59"/>
  <c r="G21" i="59" s="1"/>
  <c r="H21" i="59" s="1"/>
  <c r="G19" i="59"/>
  <c r="C10" i="59" l="1"/>
  <c r="G10" i="59" s="1"/>
  <c r="H10" i="59" s="1"/>
  <c r="C31" i="59"/>
  <c r="G31" i="59" s="1"/>
  <c r="H31" i="59" s="1"/>
  <c r="I31" i="59" s="1"/>
  <c r="J31" i="59" s="1"/>
  <c r="G8" i="59"/>
  <c r="H8" i="59" s="1"/>
  <c r="I11" i="59"/>
  <c r="J11" i="59" s="1"/>
  <c r="I21" i="59"/>
  <c r="J21" i="59" s="1"/>
  <c r="H19" i="59"/>
  <c r="G23" i="59"/>
  <c r="I22" i="59"/>
  <c r="J22" i="59" s="1"/>
  <c r="I32" i="59"/>
  <c r="I9" i="59"/>
  <c r="J9" i="59" s="1"/>
  <c r="I10" i="59"/>
  <c r="J10" i="59" s="1"/>
  <c r="I20" i="59"/>
  <c r="J20" i="59" s="1"/>
  <c r="H30" i="59"/>
  <c r="I33" i="59"/>
  <c r="C12" i="59"/>
  <c r="C23" i="59"/>
  <c r="C34" i="59"/>
  <c r="D8" i="59"/>
  <c r="D9" i="59"/>
  <c r="E9" i="59" s="1"/>
  <c r="F9" i="59" s="1"/>
  <c r="D10" i="59"/>
  <c r="E10" i="59" s="1"/>
  <c r="F10" i="59" s="1"/>
  <c r="D11" i="59"/>
  <c r="E11" i="59" s="1"/>
  <c r="F11" i="59" s="1"/>
  <c r="D19" i="59"/>
  <c r="D20" i="59"/>
  <c r="E20" i="59" s="1"/>
  <c r="F20" i="59" s="1"/>
  <c r="D21" i="59"/>
  <c r="E21" i="59" s="1"/>
  <c r="F21" i="59" s="1"/>
  <c r="D22" i="59"/>
  <c r="E22" i="59" s="1"/>
  <c r="F22" i="59" s="1"/>
  <c r="D30" i="59"/>
  <c r="D32" i="59"/>
  <c r="E32" i="59" s="1"/>
  <c r="F32" i="59" s="1"/>
  <c r="G12" i="59" l="1"/>
  <c r="G34" i="59"/>
  <c r="D31" i="59"/>
  <c r="E31" i="59" s="1"/>
  <c r="F31" i="59" s="1"/>
  <c r="K22" i="59"/>
  <c r="K21" i="59"/>
  <c r="K10" i="59"/>
  <c r="K31" i="59"/>
  <c r="K9" i="59"/>
  <c r="E30" i="59"/>
  <c r="D34" i="59"/>
  <c r="H34" i="59"/>
  <c r="I30" i="59"/>
  <c r="J33" i="59"/>
  <c r="K33" i="59" s="1"/>
  <c r="J32" i="59"/>
  <c r="K32" i="59" s="1"/>
  <c r="E19" i="59"/>
  <c r="D23" i="59"/>
  <c r="E8" i="59"/>
  <c r="D12" i="59"/>
  <c r="K20" i="59"/>
  <c r="H12" i="59"/>
  <c r="I8" i="59"/>
  <c r="H23" i="59"/>
  <c r="I19" i="59"/>
  <c r="K11" i="59"/>
  <c r="E23" i="59" l="1"/>
  <c r="F19" i="59"/>
  <c r="F23" i="59" s="1"/>
  <c r="J30" i="59"/>
  <c r="J34" i="59" s="1"/>
  <c r="I34" i="59"/>
  <c r="J19" i="59"/>
  <c r="I23" i="59"/>
  <c r="J8" i="59"/>
  <c r="I12" i="59"/>
  <c r="E12" i="59"/>
  <c r="F8" i="59"/>
  <c r="F12" i="59" s="1"/>
  <c r="K30" i="59"/>
  <c r="K34" i="59" s="1"/>
  <c r="E34" i="59"/>
  <c r="F30" i="59"/>
  <c r="F34" i="59" s="1"/>
  <c r="J23" i="59" l="1"/>
  <c r="K19" i="59"/>
  <c r="K23" i="59" s="1"/>
  <c r="J12" i="59"/>
  <c r="K8" i="59"/>
  <c r="K12" i="59" s="1"/>
  <c r="AY23" i="56" l="1"/>
  <c r="AW23" i="56"/>
  <c r="AS23" i="56"/>
  <c r="AQ23" i="56"/>
  <c r="AO23" i="56"/>
  <c r="AM23" i="56"/>
  <c r="D16" i="58"/>
  <c r="E16" i="58" s="1"/>
  <c r="F16" i="58" s="1"/>
  <c r="G16" i="58" s="1"/>
  <c r="H16" i="58" s="1"/>
  <c r="I16" i="58" s="1"/>
  <c r="J16" i="58" s="1"/>
  <c r="K16" i="58" s="1"/>
  <c r="L16" i="58" s="1"/>
  <c r="M16" i="58" s="1"/>
  <c r="D15" i="58"/>
  <c r="E15" i="58" s="1"/>
  <c r="F15" i="58" s="1"/>
  <c r="G15" i="58" s="1"/>
  <c r="H15" i="58" s="1"/>
  <c r="I15" i="58" s="1"/>
  <c r="J15" i="58" s="1"/>
  <c r="K15" i="58" s="1"/>
  <c r="L15" i="58" s="1"/>
  <c r="M15" i="58" s="1"/>
  <c r="D14" i="58"/>
  <c r="E14" i="58" s="1"/>
  <c r="F14" i="58" s="1"/>
  <c r="G14" i="58" s="1"/>
  <c r="H14" i="58" s="1"/>
  <c r="I14" i="58" s="1"/>
  <c r="J14" i="58" s="1"/>
  <c r="K14" i="58" s="1"/>
  <c r="L14" i="58" s="1"/>
  <c r="M14" i="58" s="1"/>
  <c r="O19" i="58"/>
  <c r="D9" i="58"/>
  <c r="E9" i="58" s="1"/>
  <c r="F9" i="58" s="1"/>
  <c r="G9" i="58" s="1"/>
  <c r="H9" i="58" s="1"/>
  <c r="I9" i="58" s="1"/>
  <c r="J9" i="58" s="1"/>
  <c r="K9" i="58" s="1"/>
  <c r="L9" i="58" s="1"/>
  <c r="M9" i="58" s="1"/>
  <c r="D18" i="54"/>
  <c r="E18" i="54" s="1"/>
  <c r="F18" i="54" s="1"/>
  <c r="G18" i="54" s="1"/>
  <c r="H18" i="54" s="1"/>
  <c r="I18" i="54" s="1"/>
  <c r="J18" i="54" s="1"/>
  <c r="K18" i="54" s="1"/>
  <c r="L18" i="54" s="1"/>
  <c r="M18" i="54" s="1"/>
  <c r="D16" i="54"/>
  <c r="E16" i="54" s="1"/>
  <c r="F16" i="54" s="1"/>
  <c r="G16" i="54" s="1"/>
  <c r="H16" i="54" s="1"/>
  <c r="I16" i="54" s="1"/>
  <c r="J16" i="54" s="1"/>
  <c r="K16" i="54" s="1"/>
  <c r="L16" i="54" s="1"/>
  <c r="M16" i="54" s="1"/>
  <c r="D15" i="54"/>
  <c r="E15" i="54" s="1"/>
  <c r="F15" i="54" s="1"/>
  <c r="G15" i="54" s="1"/>
  <c r="D14" i="54"/>
  <c r="E14" i="54" s="1"/>
  <c r="F14" i="54" s="1"/>
  <c r="G14" i="54" s="1"/>
  <c r="H14" i="54" s="1"/>
  <c r="I14" i="54" s="1"/>
  <c r="J14" i="54" s="1"/>
  <c r="K14" i="54" s="1"/>
  <c r="L14" i="54" s="1"/>
  <c r="M14" i="54" s="1"/>
  <c r="H15" i="54" l="1"/>
  <c r="I15" i="54" s="1"/>
  <c r="J15" i="54" s="1"/>
  <c r="K15" i="54" s="1"/>
  <c r="D8" i="54"/>
  <c r="E8" i="54" s="1"/>
  <c r="F8" i="54" s="1"/>
  <c r="G8" i="54" s="1"/>
  <c r="H8" i="54" s="1"/>
  <c r="I8" i="54" s="1"/>
  <c r="J8" i="54" s="1"/>
  <c r="K8" i="54" s="1"/>
  <c r="L8" i="54" s="1"/>
  <c r="M8" i="54" s="1"/>
  <c r="N6" i="54"/>
  <c r="C6" i="54"/>
  <c r="D6" i="54" s="1"/>
  <c r="E6" i="54" s="1"/>
  <c r="F6" i="54" s="1"/>
  <c r="G6" i="54" s="1"/>
  <c r="H6" i="54" s="1"/>
  <c r="I6" i="54" s="1"/>
  <c r="J6" i="54" s="1"/>
  <c r="K6" i="54" s="1"/>
  <c r="L6" i="54" s="1"/>
  <c r="M6" i="54" s="1"/>
  <c r="H9" i="48"/>
  <c r="H10" i="48"/>
  <c r="D20" i="48"/>
  <c r="D10" i="48" s="1"/>
  <c r="AE179" i="45"/>
  <c r="AE176" i="45"/>
  <c r="AE174" i="45"/>
  <c r="AE145" i="45"/>
  <c r="AE141" i="45"/>
  <c r="AE138" i="45"/>
  <c r="AE136" i="45"/>
  <c r="AE132" i="45"/>
  <c r="AE131" i="45"/>
  <c r="AE130" i="45"/>
  <c r="AE128" i="45"/>
  <c r="AE127" i="45"/>
  <c r="AE124" i="45"/>
  <c r="AE122" i="45"/>
  <c r="AE117" i="45"/>
  <c r="AE111" i="45"/>
  <c r="AE109" i="45"/>
  <c r="AE106" i="45"/>
  <c r="AE104" i="45"/>
  <c r="AE103" i="45"/>
  <c r="AE46" i="45"/>
  <c r="AE45" i="45"/>
  <c r="AE42" i="45"/>
  <c r="AE12" i="45"/>
  <c r="AE124" i="25"/>
  <c r="AE34" i="25"/>
  <c r="AE180" i="52"/>
  <c r="AE120" i="52"/>
  <c r="M15" i="54" l="1"/>
  <c r="L15" i="54"/>
  <c r="AQ86" i="52"/>
  <c r="O16" i="58" l="1"/>
  <c r="O15" i="58"/>
  <c r="O14" i="58"/>
  <c r="O9" i="58"/>
  <c r="N22" i="58" l="1"/>
  <c r="M22" i="58"/>
  <c r="L22" i="58"/>
  <c r="K22" i="58"/>
  <c r="J22" i="58"/>
  <c r="I22" i="58"/>
  <c r="F22" i="58"/>
  <c r="E22" i="58"/>
  <c r="C22" i="58"/>
  <c r="O21" i="58"/>
  <c r="O20" i="58"/>
  <c r="H22" i="58"/>
  <c r="G22" i="58"/>
  <c r="O18" i="58"/>
  <c r="O22" i="58" s="1"/>
  <c r="O17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O13" i="58"/>
  <c r="M23" i="58" l="1"/>
  <c r="G23" i="58"/>
  <c r="D22" i="58" s="1"/>
  <c r="D23" i="58" s="1"/>
  <c r="J23" i="58"/>
  <c r="E23" i="58"/>
  <c r="C23" i="58"/>
  <c r="I23" i="58"/>
  <c r="L23" i="58"/>
  <c r="H23" i="58"/>
  <c r="F23" i="58"/>
  <c r="K23" i="58"/>
  <c r="N23" i="58"/>
  <c r="AI124" i="25"/>
  <c r="AI133" i="25" s="1"/>
  <c r="C15" i="50" l="1"/>
  <c r="O23" i="58"/>
  <c r="P17" i="54"/>
  <c r="BE11" i="56"/>
  <c r="BE8" i="56"/>
  <c r="AM45" i="25" l="1"/>
  <c r="AT39" i="25"/>
  <c r="AM10" i="45"/>
  <c r="AM13" i="45"/>
  <c r="AI216" i="45"/>
  <c r="AM159" i="45"/>
  <c r="AM158" i="45"/>
  <c r="AI158" i="45"/>
  <c r="AI159" i="45"/>
  <c r="AM92" i="52" l="1"/>
  <c r="AM52" i="52"/>
  <c r="AI92" i="52"/>
  <c r="AM52" i="44" l="1"/>
  <c r="AM140" i="44"/>
  <c r="AI92" i="44" l="1"/>
  <c r="AI52" i="44"/>
  <c r="AM124" i="25" l="1"/>
  <c r="AM102" i="25"/>
  <c r="AM208" i="25"/>
  <c r="AI208" i="25"/>
  <c r="AM169" i="25"/>
  <c r="AM161" i="25"/>
  <c r="AI102" i="25"/>
  <c r="AI66" i="25"/>
  <c r="AI22" i="25"/>
  <c r="AI8" i="25"/>
  <c r="AI10" i="45" l="1"/>
  <c r="AI39" i="25"/>
  <c r="AI45" i="25" s="1"/>
  <c r="AI221" i="25"/>
  <c r="AI152" i="25"/>
  <c r="H18" i="48" l="1"/>
  <c r="E9" i="50"/>
  <c r="C22" i="50"/>
  <c r="E15" i="51"/>
  <c r="AE159" i="45"/>
  <c r="AE47" i="45"/>
  <c r="AE152" i="25" l="1"/>
  <c r="AE25" i="45"/>
  <c r="AE24" i="45"/>
  <c r="AE23" i="45"/>
  <c r="AE22" i="45"/>
  <c r="AE21" i="45"/>
  <c r="AE18" i="45"/>
  <c r="AE17" i="45"/>
  <c r="AE16" i="45"/>
  <c r="AE15" i="45"/>
  <c r="AE13" i="45"/>
  <c r="AE30" i="25"/>
  <c r="AE22" i="25"/>
  <c r="AE10" i="45" s="1"/>
  <c r="AE16" i="25"/>
  <c r="AE9" i="25"/>
  <c r="AE8" i="25" s="1"/>
  <c r="AE39" i="25" s="1"/>
  <c r="AE178" i="44" l="1"/>
  <c r="AE177" i="44"/>
  <c r="AE175" i="45"/>
  <c r="AE173" i="44"/>
  <c r="AE173" i="45" s="1"/>
  <c r="AE144" i="44"/>
  <c r="AE143" i="44"/>
  <c r="AE142" i="45"/>
  <c r="AE139" i="44"/>
  <c r="AE135" i="45"/>
  <c r="AE134" i="44"/>
  <c r="AE134" i="45" s="1"/>
  <c r="AE133" i="45"/>
  <c r="AE129" i="45"/>
  <c r="AE125" i="44"/>
  <c r="AE123" i="45"/>
  <c r="AE119" i="45"/>
  <c r="AE118" i="45"/>
  <c r="AE117" i="44"/>
  <c r="AE114" i="44"/>
  <c r="AE113" i="44"/>
  <c r="AE112" i="44"/>
  <c r="AE110" i="44"/>
  <c r="AE108" i="44"/>
  <c r="AE107" i="44"/>
  <c r="AE105" i="45"/>
  <c r="AI146" i="52"/>
  <c r="AE120" i="45" l="1"/>
  <c r="AE120" i="44"/>
  <c r="AM66" i="25" l="1"/>
  <c r="AM70" i="25" s="1"/>
  <c r="AM146" i="52" l="1"/>
  <c r="AO18" i="29" l="1"/>
  <c r="AJ31" i="29" s="1"/>
  <c r="E15" i="50" s="1"/>
  <c r="AM41" i="45" l="1"/>
  <c r="AM33" i="45"/>
  <c r="AM19" i="45"/>
  <c r="P20" i="54" l="1"/>
  <c r="P19" i="54"/>
  <c r="P18" i="54"/>
  <c r="P16" i="54"/>
  <c r="P15" i="54"/>
  <c r="P14" i="54"/>
  <c r="P10" i="54"/>
  <c r="P9" i="54"/>
  <c r="P8" i="54"/>
  <c r="P7" i="54"/>
  <c r="P6" i="54"/>
  <c r="AI101" i="44" l="1"/>
  <c r="C15" i="49" s="1"/>
  <c r="AM92" i="44" l="1"/>
  <c r="AM101" i="44" s="1"/>
  <c r="AM71" i="44"/>
  <c r="AM180" i="44"/>
  <c r="AM146" i="44"/>
  <c r="AM137" i="44"/>
  <c r="AM129" i="44"/>
  <c r="AM126" i="44"/>
  <c r="AM116" i="44"/>
  <c r="AM133" i="25"/>
  <c r="AM95" i="25"/>
  <c r="AM89" i="25"/>
  <c r="AM83" i="25"/>
  <c r="AM253" i="25"/>
  <c r="AM262" i="25" s="1"/>
  <c r="AM221" i="25"/>
  <c r="AM216" i="25"/>
  <c r="AM190" i="25"/>
  <c r="AM178" i="25"/>
  <c r="AM172" i="25"/>
  <c r="AI171" i="45"/>
  <c r="AI50" i="45"/>
  <c r="AI41" i="45"/>
  <c r="O15" i="54"/>
  <c r="O7" i="54"/>
  <c r="AI185" i="44"/>
  <c r="AI180" i="44"/>
  <c r="AI172" i="44"/>
  <c r="AI156" i="44"/>
  <c r="AI146" i="44"/>
  <c r="AI140" i="44"/>
  <c r="AI137" i="44"/>
  <c r="AI129" i="44"/>
  <c r="AI126" i="44"/>
  <c r="AI116" i="44"/>
  <c r="AI121" i="44" s="1"/>
  <c r="AI71" i="44"/>
  <c r="AM102" i="44" l="1"/>
  <c r="AM147" i="44"/>
  <c r="AM196" i="44" s="1"/>
  <c r="AM226" i="44" s="1"/>
  <c r="AI147" i="44"/>
  <c r="AI196" i="44" s="1"/>
  <c r="AI226" i="44" s="1"/>
  <c r="AM103" i="25"/>
  <c r="AM134" i="25" s="1"/>
  <c r="F21" i="48" s="1"/>
  <c r="AM179" i="25"/>
  <c r="AI102" i="44"/>
  <c r="AI253" i="25"/>
  <c r="AI262" i="25" s="1"/>
  <c r="AI216" i="25"/>
  <c r="AI190" i="25"/>
  <c r="AI178" i="25"/>
  <c r="AI172" i="25"/>
  <c r="AI169" i="25"/>
  <c r="AI161" i="25"/>
  <c r="AI158" i="25"/>
  <c r="AI95" i="25"/>
  <c r="AI89" i="25"/>
  <c r="O10" i="54" l="1"/>
  <c r="AI179" i="25"/>
  <c r="AI153" i="25"/>
  <c r="AI70" i="25"/>
  <c r="AI232" i="25" l="1"/>
  <c r="AI263" i="25" s="1"/>
  <c r="E19" i="48"/>
  <c r="E9" i="48" s="1"/>
  <c r="O21" i="54" l="1"/>
  <c r="AE170" i="45"/>
  <c r="AE185" i="44"/>
  <c r="AE172" i="44"/>
  <c r="AE156" i="44"/>
  <c r="AE140" i="44"/>
  <c r="AE129" i="44"/>
  <c r="AE146" i="44" l="1"/>
  <c r="AE180" i="44"/>
  <c r="AE126" i="44"/>
  <c r="AE116" i="44"/>
  <c r="AE52" i="44"/>
  <c r="AE71" i="44" s="1"/>
  <c r="AE137" i="44"/>
  <c r="AE147" i="44" l="1"/>
  <c r="AE121" i="44"/>
  <c r="AE196" i="44" l="1"/>
  <c r="AE226" i="44" s="1"/>
  <c r="H28" i="48" s="1"/>
  <c r="H31" i="48" s="1"/>
  <c r="M13" i="54"/>
  <c r="N13" i="54"/>
  <c r="AM216" i="45"/>
  <c r="AM208" i="45"/>
  <c r="AM105" i="45"/>
  <c r="AI19" i="45"/>
  <c r="AI208" i="45"/>
  <c r="AE27" i="56" l="1"/>
  <c r="AG27" i="56" s="1"/>
  <c r="AE92" i="52"/>
  <c r="AI8" i="45" l="1"/>
  <c r="AI9" i="45"/>
  <c r="AI33" i="45"/>
  <c r="AI36" i="45"/>
  <c r="AI39" i="45"/>
  <c r="AI43" i="45"/>
  <c r="AI44" i="45"/>
  <c r="AM173" i="45" l="1"/>
  <c r="AM108" i="45"/>
  <c r="AM63" i="45"/>
  <c r="AM55" i="45"/>
  <c r="AM54" i="45"/>
  <c r="AM39" i="45"/>
  <c r="AM36" i="45"/>
  <c r="AM12" i="45"/>
  <c r="AM9" i="45"/>
  <c r="AM8" i="45"/>
  <c r="AI183" i="45"/>
  <c r="AI170" i="45"/>
  <c r="AI164" i="45"/>
  <c r="AI155" i="45"/>
  <c r="AI149" i="45"/>
  <c r="AI142" i="45"/>
  <c r="AI134" i="45"/>
  <c r="AI108" i="45"/>
  <c r="AI63" i="45"/>
  <c r="AI55" i="45"/>
  <c r="AI54" i="45"/>
  <c r="AI48" i="45"/>
  <c r="AI13" i="45"/>
  <c r="AI12" i="45"/>
  <c r="AM14" i="45" l="1"/>
  <c r="AI172" i="45"/>
  <c r="AS26" i="56"/>
  <c r="AK26" i="56"/>
  <c r="AM184" i="45" l="1"/>
  <c r="AM183" i="45"/>
  <c r="AM181" i="45"/>
  <c r="AM176" i="45"/>
  <c r="AM175" i="45"/>
  <c r="AM170" i="45"/>
  <c r="AM164" i="45"/>
  <c r="AM155" i="45"/>
  <c r="AM149" i="45"/>
  <c r="AM143" i="45"/>
  <c r="AM119" i="45"/>
  <c r="AM118" i="45"/>
  <c r="AM117" i="45"/>
  <c r="AM38" i="45"/>
  <c r="AI184" i="45"/>
  <c r="AI117" i="45"/>
  <c r="AM116" i="45" l="1"/>
  <c r="D29" i="37"/>
  <c r="C29" i="37"/>
  <c r="AE21" i="29" l="1"/>
  <c r="E9" i="51" s="1"/>
  <c r="E9" i="49"/>
  <c r="P15" i="58" s="1"/>
  <c r="AU26" i="56"/>
  <c r="BA26" i="56"/>
  <c r="BE21" i="56"/>
  <c r="BE27" i="56" l="1"/>
  <c r="BA28" i="56"/>
  <c r="AU28" i="56"/>
  <c r="AS28" i="56"/>
  <c r="AK28" i="56"/>
  <c r="BE25" i="56"/>
  <c r="BG25" i="56" s="1"/>
  <c r="BE22" i="56"/>
  <c r="BE20" i="56"/>
  <c r="BE19" i="56"/>
  <c r="BE18" i="56"/>
  <c r="BE16" i="56"/>
  <c r="BE14" i="56"/>
  <c r="BE13" i="56"/>
  <c r="BE12" i="56"/>
  <c r="BE10" i="56"/>
  <c r="BE9" i="56"/>
  <c r="BC15" i="56"/>
  <c r="BC17" i="56" s="1"/>
  <c r="BA15" i="56"/>
  <c r="BA17" i="56" s="1"/>
  <c r="AY15" i="56"/>
  <c r="AY17" i="56" s="1"/>
  <c r="AW15" i="56"/>
  <c r="AW17" i="56" s="1"/>
  <c r="AU15" i="56"/>
  <c r="AU17" i="56" s="1"/>
  <c r="AS15" i="56"/>
  <c r="AS17" i="56" s="1"/>
  <c r="AQ15" i="56"/>
  <c r="AQ17" i="56" s="1"/>
  <c r="AO15" i="56"/>
  <c r="AO17" i="56" s="1"/>
  <c r="AM15" i="56"/>
  <c r="AM17" i="56" s="1"/>
  <c r="AK15" i="56"/>
  <c r="AK17" i="56" s="1"/>
  <c r="AI15" i="56"/>
  <c r="AI17" i="56" s="1"/>
  <c r="AG15" i="56"/>
  <c r="AY26" i="56"/>
  <c r="AY28" i="56" s="1"/>
  <c r="BG27" i="56" l="1"/>
  <c r="BA29" i="56"/>
  <c r="AY29" i="56"/>
  <c r="AU29" i="56"/>
  <c r="AS29" i="56"/>
  <c r="AK29" i="56"/>
  <c r="BE15" i="56"/>
  <c r="AG17" i="56"/>
  <c r="BE17" i="56" l="1"/>
  <c r="N22" i="54" l="1"/>
  <c r="M22" i="54"/>
  <c r="L22" i="54"/>
  <c r="K22" i="54"/>
  <c r="J22" i="54"/>
  <c r="I22" i="54"/>
  <c r="H22" i="54"/>
  <c r="G22" i="54"/>
  <c r="F22" i="54"/>
  <c r="E22" i="54"/>
  <c r="D22" i="54"/>
  <c r="L13" i="54"/>
  <c r="K13" i="54"/>
  <c r="J13" i="54"/>
  <c r="I13" i="54"/>
  <c r="H13" i="54"/>
  <c r="G13" i="54"/>
  <c r="F13" i="54"/>
  <c r="E13" i="54"/>
  <c r="D13" i="54"/>
  <c r="C13" i="54"/>
  <c r="E30" i="49"/>
  <c r="C25" i="49"/>
  <c r="C27" i="49" s="1"/>
  <c r="K23" i="54" l="1"/>
  <c r="M23" i="54"/>
  <c r="L23" i="54"/>
  <c r="G23" i="54"/>
  <c r="F23" i="54"/>
  <c r="D23" i="54"/>
  <c r="N23" i="54"/>
  <c r="J23" i="54"/>
  <c r="I23" i="54"/>
  <c r="H23" i="54"/>
  <c r="E23" i="54"/>
  <c r="E30" i="51"/>
  <c r="AM137" i="52" l="1"/>
  <c r="AM195" i="52"/>
  <c r="AM185" i="52"/>
  <c r="AI195" i="52"/>
  <c r="AI185" i="52"/>
  <c r="AI172" i="52"/>
  <c r="AI156" i="52"/>
  <c r="AI137" i="52"/>
  <c r="AI52" i="52"/>
  <c r="AM38" i="52"/>
  <c r="AM29" i="52"/>
  <c r="AM40" i="52" s="1"/>
  <c r="AM26" i="52"/>
  <c r="AI38" i="52"/>
  <c r="AI29" i="52"/>
  <c r="AI40" i="52" s="1"/>
  <c r="AI26" i="52"/>
  <c r="AM222" i="52"/>
  <c r="AI222" i="52"/>
  <c r="AE222" i="52"/>
  <c r="AM215" i="52"/>
  <c r="AI215" i="52"/>
  <c r="AE215" i="52"/>
  <c r="AM206" i="52"/>
  <c r="AI206" i="52"/>
  <c r="AE206" i="52"/>
  <c r="AM200" i="52"/>
  <c r="AI200" i="52"/>
  <c r="AE200" i="52"/>
  <c r="AE195" i="52"/>
  <c r="AE185" i="52"/>
  <c r="AM180" i="52"/>
  <c r="AI180" i="52"/>
  <c r="AM172" i="52"/>
  <c r="AE172" i="52"/>
  <c r="AM156" i="52"/>
  <c r="AE156" i="52"/>
  <c r="AE146" i="52"/>
  <c r="AM140" i="52"/>
  <c r="AI140" i="52"/>
  <c r="AE140" i="52"/>
  <c r="AE137" i="52"/>
  <c r="AM129" i="52"/>
  <c r="AI129" i="52"/>
  <c r="AE129" i="52"/>
  <c r="AM126" i="52"/>
  <c r="AI126" i="52"/>
  <c r="AE126" i="52"/>
  <c r="AM120" i="52"/>
  <c r="AI120" i="52"/>
  <c r="AM116" i="52"/>
  <c r="AI116" i="52"/>
  <c r="AE116" i="52"/>
  <c r="AM98" i="52"/>
  <c r="AI98" i="52"/>
  <c r="AE98" i="52"/>
  <c r="AM91" i="52"/>
  <c r="AI91" i="52"/>
  <c r="AE91" i="52"/>
  <c r="AE83" i="52"/>
  <c r="AE92" i="44" s="1"/>
  <c r="AE101" i="44" s="1"/>
  <c r="AE102" i="44" s="1"/>
  <c r="D28" i="48" s="1"/>
  <c r="D31" i="48" s="1"/>
  <c r="AM80" i="52"/>
  <c r="AI80" i="52"/>
  <c r="AE80" i="52"/>
  <c r="AM75" i="52"/>
  <c r="AI75" i="52"/>
  <c r="AE75" i="52"/>
  <c r="AM70" i="52"/>
  <c r="AI70" i="52"/>
  <c r="AE70" i="52"/>
  <c r="AM64" i="52"/>
  <c r="AI64" i="52"/>
  <c r="AE64" i="52"/>
  <c r="AM58" i="52"/>
  <c r="AI58" i="52"/>
  <c r="AE58" i="52"/>
  <c r="AE52" i="52"/>
  <c r="AE38" i="52"/>
  <c r="AE29" i="52"/>
  <c r="AE26" i="52"/>
  <c r="AM14" i="52"/>
  <c r="AM20" i="52" s="1"/>
  <c r="AI14" i="52"/>
  <c r="AI20" i="52" s="1"/>
  <c r="AE14" i="52"/>
  <c r="AE20" i="52" s="1"/>
  <c r="AE216" i="52" l="1"/>
  <c r="AE225" i="52" s="1"/>
  <c r="AE101" i="52"/>
  <c r="AM147" i="52"/>
  <c r="AI101" i="52"/>
  <c r="AI216" i="52"/>
  <c r="AI225" i="52" s="1"/>
  <c r="AM216" i="52"/>
  <c r="AM225" i="52" s="1"/>
  <c r="AE40" i="52"/>
  <c r="AE71" i="52" s="1"/>
  <c r="AE121" i="52"/>
  <c r="AM101" i="52"/>
  <c r="AM121" i="52"/>
  <c r="AI147" i="52"/>
  <c r="AI121" i="52"/>
  <c r="AE147" i="52"/>
  <c r="AM71" i="52"/>
  <c r="AI71" i="52"/>
  <c r="AY15" i="29" s="1"/>
  <c r="AY17" i="29" s="1"/>
  <c r="AQ26" i="56" l="1"/>
  <c r="AQ28" i="56" s="1"/>
  <c r="AQ29" i="56" s="1"/>
  <c r="BD15" i="29"/>
  <c r="BD17" i="29" s="1"/>
  <c r="BD19" i="29" s="1"/>
  <c r="AI196" i="52"/>
  <c r="AI226" i="52" s="1"/>
  <c r="E22" i="49"/>
  <c r="AT15" i="29"/>
  <c r="AE196" i="52"/>
  <c r="AE226" i="52" s="1"/>
  <c r="AE102" i="52"/>
  <c r="C30" i="49"/>
  <c r="AY19" i="29"/>
  <c r="AM196" i="52"/>
  <c r="AM102" i="52"/>
  <c r="AI102" i="52"/>
  <c r="E28" i="37"/>
  <c r="E27" i="37"/>
  <c r="D24" i="36"/>
  <c r="D6" i="36" s="1"/>
  <c r="C24" i="36"/>
  <c r="E23" i="36"/>
  <c r="E22" i="36"/>
  <c r="E21" i="36"/>
  <c r="E25" i="49" l="1"/>
  <c r="E27" i="49" s="1"/>
  <c r="E28" i="49" s="1"/>
  <c r="P19" i="58"/>
  <c r="Q19" i="58" s="1"/>
  <c r="AE228" i="52"/>
  <c r="E8" i="49"/>
  <c r="P14" i="58" s="1"/>
  <c r="AT28" i="29"/>
  <c r="AT30" i="29" s="1"/>
  <c r="AT32" i="29" s="1"/>
  <c r="AJ228" i="52"/>
  <c r="AM226" i="52"/>
  <c r="AM228" i="52" s="1"/>
  <c r="AY28" i="29"/>
  <c r="AY30" i="29" s="1"/>
  <c r="AY32" i="29" s="1"/>
  <c r="AT17" i="29"/>
  <c r="AT19" i="29" s="1"/>
  <c r="AO15" i="29"/>
  <c r="BD28" i="29"/>
  <c r="BD30" i="29" s="1"/>
  <c r="BD32" i="29" s="1"/>
  <c r="E24" i="36"/>
  <c r="AE227" i="52" l="1"/>
  <c r="E10" i="49"/>
  <c r="AE208" i="45"/>
  <c r="AE184" i="45"/>
  <c r="AE183" i="45"/>
  <c r="AE181" i="45"/>
  <c r="AE171" i="45"/>
  <c r="AE164" i="45"/>
  <c r="AE155" i="45"/>
  <c r="AE149" i="45"/>
  <c r="AE146" i="45"/>
  <c r="AE108" i="45"/>
  <c r="AE116" i="45" s="1"/>
  <c r="AE121" i="45" s="1"/>
  <c r="AE63" i="45"/>
  <c r="AE54" i="45"/>
  <c r="AE48" i="45"/>
  <c r="AE44" i="45"/>
  <c r="AE43" i="45"/>
  <c r="AE36" i="45"/>
  <c r="AE19" i="45"/>
  <c r="AE169" i="25"/>
  <c r="AE158" i="25"/>
  <c r="AE100" i="25"/>
  <c r="AE102" i="25" s="1"/>
  <c r="AE9" i="45"/>
  <c r="AE8" i="45"/>
  <c r="E13" i="49" l="1"/>
  <c r="E17" i="49" s="1"/>
  <c r="P16" i="58"/>
  <c r="E29" i="49"/>
  <c r="E31" i="49" s="1"/>
  <c r="AE69" i="45"/>
  <c r="AO31" i="29" l="1"/>
  <c r="AQ246" i="25" l="1"/>
  <c r="AE130" i="25" l="1"/>
  <c r="AQ224" i="45" l="1"/>
  <c r="AE252" i="25" l="1"/>
  <c r="AM69" i="45"/>
  <c r="AI222" i="45" l="1"/>
  <c r="AM222" i="45"/>
  <c r="AM225" i="45" s="1"/>
  <c r="AI215" i="45"/>
  <c r="AM215" i="45"/>
  <c r="AI206" i="45"/>
  <c r="AM206" i="45"/>
  <c r="AI200" i="45"/>
  <c r="AM200" i="45"/>
  <c r="AI195" i="45"/>
  <c r="AM195" i="45"/>
  <c r="AI185" i="45"/>
  <c r="AM185" i="45"/>
  <c r="AI180" i="45"/>
  <c r="AM180" i="45"/>
  <c r="AM172" i="45"/>
  <c r="AI156" i="45"/>
  <c r="AM156" i="45"/>
  <c r="AI146" i="45"/>
  <c r="AM146" i="45"/>
  <c r="AI140" i="45"/>
  <c r="AM140" i="45"/>
  <c r="AI225" i="45" l="1"/>
  <c r="AI137" i="45"/>
  <c r="AM137" i="45"/>
  <c r="AI129" i="45"/>
  <c r="AM129" i="45"/>
  <c r="AI126" i="45"/>
  <c r="AM126" i="45"/>
  <c r="AI120" i="45"/>
  <c r="AM120" i="45"/>
  <c r="AM121" i="45" s="1"/>
  <c r="AI116" i="45"/>
  <c r="AI98" i="45"/>
  <c r="AM98" i="45"/>
  <c r="AI91" i="45"/>
  <c r="AM91" i="45"/>
  <c r="AI80" i="45"/>
  <c r="AM80" i="45"/>
  <c r="AE80" i="45"/>
  <c r="AI75" i="45"/>
  <c r="AM75" i="45"/>
  <c r="AE75" i="45"/>
  <c r="AM70" i="45"/>
  <c r="AI64" i="45"/>
  <c r="AM64" i="45"/>
  <c r="AI58" i="45"/>
  <c r="AM58" i="45"/>
  <c r="AI52" i="45"/>
  <c r="AM52" i="45"/>
  <c r="AI38" i="45"/>
  <c r="AI29" i="45"/>
  <c r="AM29" i="45"/>
  <c r="AM26" i="45"/>
  <c r="AM20" i="45"/>
  <c r="AM40" i="45" l="1"/>
  <c r="AM147" i="45"/>
  <c r="AI40" i="45"/>
  <c r="AI121" i="45"/>
  <c r="AI147" i="45"/>
  <c r="AQ137" i="45"/>
  <c r="AE137" i="45"/>
  <c r="AQ223" i="45"/>
  <c r="AQ222" i="45"/>
  <c r="AE222" i="45"/>
  <c r="AQ221" i="45"/>
  <c r="AQ220" i="45"/>
  <c r="AQ219" i="45"/>
  <c r="AQ218" i="45"/>
  <c r="AQ217" i="45"/>
  <c r="AQ215" i="45"/>
  <c r="AE215" i="45"/>
  <c r="AQ214" i="45"/>
  <c r="AQ213" i="45"/>
  <c r="AQ212" i="45"/>
  <c r="AQ211" i="45"/>
  <c r="AQ210" i="45"/>
  <c r="AQ209" i="45"/>
  <c r="AQ208" i="45"/>
  <c r="AQ207" i="45"/>
  <c r="AQ206" i="45"/>
  <c r="AE206" i="45"/>
  <c r="AQ205" i="45"/>
  <c r="AQ204" i="45"/>
  <c r="AQ203" i="45"/>
  <c r="AQ202" i="45"/>
  <c r="AQ201" i="45"/>
  <c r="AE200" i="45"/>
  <c r="AQ199" i="45"/>
  <c r="AQ198" i="45"/>
  <c r="AQ197" i="45"/>
  <c r="AQ195" i="45"/>
  <c r="AE195" i="45"/>
  <c r="AQ194" i="45"/>
  <c r="AQ193" i="45"/>
  <c r="AQ192" i="45"/>
  <c r="AQ191" i="45"/>
  <c r="AQ190" i="45"/>
  <c r="AQ189" i="45"/>
  <c r="AQ188" i="45"/>
  <c r="AQ187" i="45"/>
  <c r="AQ186" i="45"/>
  <c r="AQ185" i="45"/>
  <c r="AE185" i="45"/>
  <c r="AQ184" i="45"/>
  <c r="AQ183" i="45"/>
  <c r="AQ182" i="45"/>
  <c r="AQ181" i="45"/>
  <c r="AQ180" i="45"/>
  <c r="AE180" i="45"/>
  <c r="AQ179" i="45"/>
  <c r="AQ178" i="45"/>
  <c r="AQ177" i="45"/>
  <c r="AQ176" i="45"/>
  <c r="AQ175" i="45"/>
  <c r="AQ174" i="45"/>
  <c r="AQ173" i="45"/>
  <c r="AQ172" i="45"/>
  <c r="AE172" i="45"/>
  <c r="AQ170" i="45"/>
  <c r="AQ169" i="45"/>
  <c r="AQ168" i="45"/>
  <c r="AQ167" i="45"/>
  <c r="AQ166" i="45"/>
  <c r="AQ165" i="45"/>
  <c r="AQ164" i="45"/>
  <c r="AQ163" i="45"/>
  <c r="AQ162" i="45"/>
  <c r="AQ161" i="45"/>
  <c r="AQ160" i="45"/>
  <c r="AQ159" i="45"/>
  <c r="AQ158" i="45"/>
  <c r="AQ157" i="45"/>
  <c r="AQ156" i="45"/>
  <c r="AE156" i="45"/>
  <c r="AQ155" i="45"/>
  <c r="AQ154" i="45"/>
  <c r="AQ153" i="45"/>
  <c r="AQ152" i="45"/>
  <c r="AQ151" i="45"/>
  <c r="AQ150" i="45"/>
  <c r="AQ149" i="45"/>
  <c r="AQ148" i="45"/>
  <c r="AQ146" i="45"/>
  <c r="AQ145" i="45"/>
  <c r="AQ144" i="45"/>
  <c r="AQ143" i="45"/>
  <c r="AQ142" i="45"/>
  <c r="AQ141" i="45"/>
  <c r="AQ140" i="45"/>
  <c r="AE140" i="45"/>
  <c r="AQ139" i="45"/>
  <c r="AQ138" i="45"/>
  <c r="AQ136" i="45"/>
  <c r="AQ135" i="45"/>
  <c r="AQ134" i="45"/>
  <c r="AQ133" i="45"/>
  <c r="AQ132" i="45"/>
  <c r="AQ131" i="45"/>
  <c r="AQ130" i="45"/>
  <c r="AQ129" i="45"/>
  <c r="AQ128" i="45"/>
  <c r="AQ127" i="45"/>
  <c r="AE126" i="45"/>
  <c r="AQ125" i="45"/>
  <c r="AQ124" i="45"/>
  <c r="AQ123" i="45"/>
  <c r="AQ122" i="45"/>
  <c r="AQ119" i="45"/>
  <c r="AQ118" i="45"/>
  <c r="AQ117" i="45"/>
  <c r="AQ116" i="45"/>
  <c r="AQ115" i="45"/>
  <c r="AQ114" i="45"/>
  <c r="AQ113" i="45"/>
  <c r="AQ112" i="45"/>
  <c r="AQ111" i="45"/>
  <c r="AQ110" i="45"/>
  <c r="AQ109" i="45"/>
  <c r="AQ108" i="45"/>
  <c r="AQ107" i="45"/>
  <c r="AQ106" i="45"/>
  <c r="AQ105" i="45"/>
  <c r="AQ104" i="45"/>
  <c r="AQ103" i="45"/>
  <c r="AQ100" i="45"/>
  <c r="AQ99" i="45"/>
  <c r="AQ98" i="45"/>
  <c r="AE98" i="45"/>
  <c r="AQ97" i="45"/>
  <c r="AQ96" i="45"/>
  <c r="AQ95" i="45"/>
  <c r="AQ94" i="45"/>
  <c r="AQ93" i="45"/>
  <c r="AQ91" i="45"/>
  <c r="AE91" i="45"/>
  <c r="AQ90" i="45"/>
  <c r="AQ89" i="45"/>
  <c r="AQ88" i="45"/>
  <c r="AQ87" i="45"/>
  <c r="AQ86" i="45"/>
  <c r="AQ85" i="45"/>
  <c r="AQ84" i="45"/>
  <c r="AQ82" i="45"/>
  <c r="AQ80" i="45"/>
  <c r="AQ79" i="45"/>
  <c r="AQ78" i="45"/>
  <c r="AQ77" i="45"/>
  <c r="AQ76" i="45"/>
  <c r="AQ74" i="45"/>
  <c r="AQ73" i="45"/>
  <c r="AQ72" i="45"/>
  <c r="AE70" i="45"/>
  <c r="AQ68" i="45"/>
  <c r="AQ67" i="45"/>
  <c r="AQ66" i="45"/>
  <c r="AQ65" i="45"/>
  <c r="AQ64" i="45"/>
  <c r="AE64" i="45"/>
  <c r="AQ63" i="45"/>
  <c r="AQ62" i="45"/>
  <c r="AQ61" i="45"/>
  <c r="AQ60" i="45"/>
  <c r="AQ59" i="45"/>
  <c r="AQ58" i="45"/>
  <c r="AE58" i="45"/>
  <c r="AQ57" i="45"/>
  <c r="AQ56" i="45"/>
  <c r="AQ55" i="45"/>
  <c r="AQ54" i="45"/>
  <c r="AQ53" i="45"/>
  <c r="AQ52" i="45"/>
  <c r="AQ51" i="45"/>
  <c r="AQ50" i="45"/>
  <c r="AQ49" i="45"/>
  <c r="AQ48" i="45"/>
  <c r="AQ47" i="45"/>
  <c r="AQ46" i="45"/>
  <c r="AQ45" i="45"/>
  <c r="AQ44" i="45"/>
  <c r="AQ43" i="45"/>
  <c r="AQ42" i="45"/>
  <c r="AQ41" i="45"/>
  <c r="AQ39" i="45"/>
  <c r="AQ38" i="45"/>
  <c r="AQ37" i="45"/>
  <c r="AQ36" i="45"/>
  <c r="AQ35" i="45"/>
  <c r="AQ34" i="45"/>
  <c r="AQ33" i="45"/>
  <c r="AQ32" i="45"/>
  <c r="AQ31" i="45"/>
  <c r="AQ30" i="45"/>
  <c r="AE29" i="45"/>
  <c r="AQ28" i="45"/>
  <c r="AQ27" i="45"/>
  <c r="AQ24" i="45"/>
  <c r="AQ23" i="45"/>
  <c r="AQ22" i="45"/>
  <c r="AQ21" i="45"/>
  <c r="AQ19" i="45"/>
  <c r="AQ18" i="45"/>
  <c r="AQ17" i="45"/>
  <c r="AQ16" i="45"/>
  <c r="AQ15" i="45"/>
  <c r="AQ13" i="45"/>
  <c r="AQ12" i="45"/>
  <c r="AQ9" i="45"/>
  <c r="AQ224" i="44"/>
  <c r="AQ223" i="44"/>
  <c r="AQ222" i="44"/>
  <c r="AQ221" i="44"/>
  <c r="AQ220" i="44"/>
  <c r="AQ219" i="44"/>
  <c r="AQ218" i="44"/>
  <c r="AQ217" i="44"/>
  <c r="AQ215" i="44"/>
  <c r="AQ214" i="44"/>
  <c r="AQ213" i="44"/>
  <c r="AQ212" i="44"/>
  <c r="AQ211" i="44"/>
  <c r="AQ210" i="44"/>
  <c r="AQ209" i="44"/>
  <c r="AQ208" i="44"/>
  <c r="AQ207" i="44"/>
  <c r="AQ206" i="44"/>
  <c r="AQ205" i="44"/>
  <c r="AQ204" i="44"/>
  <c r="AQ203" i="44"/>
  <c r="AQ202" i="44"/>
  <c r="AQ201" i="44"/>
  <c r="AQ200" i="44"/>
  <c r="AQ199" i="44"/>
  <c r="AQ198" i="44"/>
  <c r="AQ197" i="44"/>
  <c r="AQ194" i="44"/>
  <c r="AQ193" i="44"/>
  <c r="AQ192" i="44"/>
  <c r="AQ191" i="44"/>
  <c r="AQ190" i="44"/>
  <c r="AQ189" i="44"/>
  <c r="AQ188" i="44"/>
  <c r="AQ187" i="44"/>
  <c r="AQ186" i="44"/>
  <c r="AQ184" i="44"/>
  <c r="AQ183" i="44"/>
  <c r="AQ182" i="44"/>
  <c r="AQ181" i="44"/>
  <c r="AQ179" i="44"/>
  <c r="AQ178" i="44"/>
  <c r="AQ177" i="44"/>
  <c r="AQ176" i="44"/>
  <c r="AQ175" i="44"/>
  <c r="AQ174" i="44"/>
  <c r="AQ173" i="44"/>
  <c r="AQ170" i="44"/>
  <c r="AQ169" i="44"/>
  <c r="AQ168" i="44"/>
  <c r="AQ167" i="44"/>
  <c r="AQ166" i="44"/>
  <c r="AQ165" i="44"/>
  <c r="AQ164" i="44"/>
  <c r="AQ163" i="44"/>
  <c r="AQ162" i="44"/>
  <c r="AQ161" i="44"/>
  <c r="AQ160" i="44"/>
  <c r="AQ159" i="44"/>
  <c r="AQ158" i="44"/>
  <c r="AQ157" i="44"/>
  <c r="AQ155" i="44"/>
  <c r="AQ154" i="44"/>
  <c r="AQ153" i="44"/>
  <c r="AQ152" i="44"/>
  <c r="AQ151" i="44"/>
  <c r="AQ150" i="44"/>
  <c r="AQ149" i="44"/>
  <c r="AQ148" i="44"/>
  <c r="AQ145" i="44"/>
  <c r="AQ144" i="44"/>
  <c r="AQ143" i="44"/>
  <c r="AQ142" i="44"/>
  <c r="AQ141" i="44"/>
  <c r="AQ139" i="44"/>
  <c r="AQ138" i="44"/>
  <c r="AQ136" i="44"/>
  <c r="AQ135" i="44"/>
  <c r="AQ134" i="44"/>
  <c r="AQ133" i="44"/>
  <c r="AQ132" i="44"/>
  <c r="AQ131" i="44"/>
  <c r="AQ130" i="44"/>
  <c r="AQ128" i="44"/>
  <c r="AQ127" i="44"/>
  <c r="AQ125" i="44"/>
  <c r="AQ124" i="44"/>
  <c r="AQ123" i="44"/>
  <c r="AQ122" i="44"/>
  <c r="AQ119" i="44"/>
  <c r="AQ118" i="44"/>
  <c r="AQ117" i="44"/>
  <c r="AQ115" i="44"/>
  <c r="AQ114" i="44"/>
  <c r="AQ113" i="44"/>
  <c r="AQ112" i="44"/>
  <c r="AQ111" i="44"/>
  <c r="AQ110" i="44"/>
  <c r="AQ109" i="44"/>
  <c r="AQ108" i="44"/>
  <c r="AQ107" i="44"/>
  <c r="AQ106" i="44"/>
  <c r="AQ105" i="44"/>
  <c r="AQ104" i="44"/>
  <c r="AQ103" i="44"/>
  <c r="AQ100" i="44"/>
  <c r="AQ99" i="44"/>
  <c r="AQ98" i="44"/>
  <c r="AQ97" i="44"/>
  <c r="AQ96" i="44"/>
  <c r="AQ95" i="44"/>
  <c r="AQ94" i="44"/>
  <c r="AQ93" i="44"/>
  <c r="AQ91" i="44"/>
  <c r="AQ90" i="44"/>
  <c r="AQ89" i="44"/>
  <c r="AQ88" i="44"/>
  <c r="AQ87" i="44"/>
  <c r="AQ86" i="44"/>
  <c r="AQ85" i="44"/>
  <c r="AQ84" i="44"/>
  <c r="AQ82" i="44"/>
  <c r="AQ81" i="44"/>
  <c r="AQ79" i="44"/>
  <c r="AQ78" i="44"/>
  <c r="AQ77" i="44"/>
  <c r="AQ76" i="44"/>
  <c r="AQ75" i="44"/>
  <c r="AQ74" i="44"/>
  <c r="AQ73" i="44"/>
  <c r="AQ72" i="44"/>
  <c r="AQ69" i="44"/>
  <c r="AQ68" i="44"/>
  <c r="AQ67" i="44"/>
  <c r="AQ66" i="44"/>
  <c r="AQ65" i="44"/>
  <c r="C24" i="50"/>
  <c r="AQ63" i="44"/>
  <c r="AQ62" i="44"/>
  <c r="AQ61" i="44"/>
  <c r="AQ60" i="44"/>
  <c r="AQ59" i="44"/>
  <c r="AQ57" i="44"/>
  <c r="AQ56" i="44"/>
  <c r="AQ55" i="44"/>
  <c r="AQ54" i="44"/>
  <c r="AQ53" i="44"/>
  <c r="C23" i="50"/>
  <c r="AQ51" i="44"/>
  <c r="AQ50" i="44"/>
  <c r="AQ49" i="44"/>
  <c r="AQ48" i="44"/>
  <c r="AQ47" i="44"/>
  <c r="AQ46" i="44"/>
  <c r="AQ45" i="44"/>
  <c r="AQ44" i="44"/>
  <c r="AQ43" i="44"/>
  <c r="AQ42" i="44"/>
  <c r="AQ41" i="44"/>
  <c r="AQ39" i="44"/>
  <c r="AQ38" i="44"/>
  <c r="AQ37" i="44"/>
  <c r="AQ36" i="44"/>
  <c r="AQ35" i="44"/>
  <c r="AQ34" i="44"/>
  <c r="AQ33" i="44"/>
  <c r="AE38" i="44"/>
  <c r="AQ32" i="44"/>
  <c r="AQ31" i="44"/>
  <c r="AQ30" i="44"/>
  <c r="AQ29" i="44"/>
  <c r="AQ28" i="44"/>
  <c r="AQ27" i="44"/>
  <c r="AE29" i="44"/>
  <c r="AQ25" i="44"/>
  <c r="AQ24" i="44"/>
  <c r="AQ23" i="44"/>
  <c r="AQ22" i="44"/>
  <c r="AQ21" i="44"/>
  <c r="AE26" i="44"/>
  <c r="C22" i="51" s="1"/>
  <c r="AQ19" i="44"/>
  <c r="AQ18" i="44"/>
  <c r="AQ17" i="44"/>
  <c r="AQ16" i="44"/>
  <c r="AQ15" i="44"/>
  <c r="AQ13" i="44"/>
  <c r="AQ12" i="44"/>
  <c r="AQ11" i="44"/>
  <c r="AQ10" i="44"/>
  <c r="AQ9" i="44"/>
  <c r="AQ8" i="44"/>
  <c r="AE14" i="44"/>
  <c r="C25" i="50" l="1"/>
  <c r="AM71" i="45"/>
  <c r="F19" i="48"/>
  <c r="F18" i="48" s="1"/>
  <c r="AQ120" i="44"/>
  <c r="AQ26" i="44"/>
  <c r="AQ156" i="44"/>
  <c r="AQ64" i="44"/>
  <c r="AQ195" i="44"/>
  <c r="AQ58" i="44"/>
  <c r="AQ70" i="44"/>
  <c r="AM196" i="45"/>
  <c r="AM226" i="45" s="1"/>
  <c r="J11" i="48" s="1"/>
  <c r="AQ146" i="44"/>
  <c r="AQ140" i="44"/>
  <c r="AQ40" i="45"/>
  <c r="AQ147" i="45"/>
  <c r="AI196" i="45"/>
  <c r="AI226" i="45" s="1"/>
  <c r="I11" i="48" s="1"/>
  <c r="I8" i="48" s="1"/>
  <c r="AQ129" i="44"/>
  <c r="AQ180" i="44"/>
  <c r="AO29" i="29"/>
  <c r="AQ185" i="44"/>
  <c r="AQ172" i="44"/>
  <c r="AQ137" i="44"/>
  <c r="AQ83" i="44"/>
  <c r="AQ52" i="44"/>
  <c r="AE216" i="45"/>
  <c r="AE225" i="45" s="1"/>
  <c r="AE20" i="44"/>
  <c r="AQ29" i="45"/>
  <c r="AQ121" i="45"/>
  <c r="AQ225" i="45"/>
  <c r="AQ216" i="45"/>
  <c r="AQ75" i="45"/>
  <c r="AQ120" i="45"/>
  <c r="AQ126" i="45"/>
  <c r="AQ200" i="45"/>
  <c r="AQ20" i="44"/>
  <c r="AE40" i="44"/>
  <c r="AQ116" i="44"/>
  <c r="AQ14" i="44"/>
  <c r="AQ80" i="44"/>
  <c r="AQ126" i="44"/>
  <c r="C10" i="49" l="1"/>
  <c r="C13" i="49" s="1"/>
  <c r="AQ92" i="44"/>
  <c r="AQ121" i="44"/>
  <c r="F31" i="48"/>
  <c r="F28" i="48" s="1"/>
  <c r="AQ40" i="44"/>
  <c r="AO28" i="29"/>
  <c r="J31" i="48"/>
  <c r="J28" i="48" s="1"/>
  <c r="AQ147" i="44"/>
  <c r="AQ196" i="45"/>
  <c r="AQ71" i="44"/>
  <c r="AQ216" i="44"/>
  <c r="C14" i="49" l="1"/>
  <c r="P9" i="58"/>
  <c r="P10" i="58" s="1"/>
  <c r="C17" i="49"/>
  <c r="E18" i="49" s="1"/>
  <c r="C29" i="49"/>
  <c r="C31" i="49" s="1"/>
  <c r="C33" i="49" s="1"/>
  <c r="AO17" i="29"/>
  <c r="AO19" i="29" s="1"/>
  <c r="AM228" i="44"/>
  <c r="AQ196" i="44"/>
  <c r="AQ225" i="44"/>
  <c r="AO30" i="29"/>
  <c r="AQ101" i="44"/>
  <c r="AQ226" i="45"/>
  <c r="AQ261" i="25"/>
  <c r="AQ257" i="25"/>
  <c r="AQ252" i="25"/>
  <c r="AQ251" i="25"/>
  <c r="AQ250" i="25"/>
  <c r="AQ240" i="25"/>
  <c r="AQ229" i="25"/>
  <c r="AQ203" i="25"/>
  <c r="AQ193" i="25"/>
  <c r="AQ194" i="25"/>
  <c r="AQ131" i="25"/>
  <c r="AQ123" i="25"/>
  <c r="AE123" i="25"/>
  <c r="AQ129" i="25"/>
  <c r="AQ122" i="25"/>
  <c r="AQ121" i="25"/>
  <c r="AQ98" i="25"/>
  <c r="AQ97" i="25"/>
  <c r="AQ92" i="25"/>
  <c r="AQ91" i="25"/>
  <c r="AQ81" i="25"/>
  <c r="C32" i="49" l="1"/>
  <c r="AO32" i="29"/>
  <c r="AQ226" i="44"/>
  <c r="I31" i="48"/>
  <c r="I28" i="48" s="1"/>
  <c r="AQ102" i="44"/>
  <c r="E31" i="48"/>
  <c r="E28" i="48" s="1"/>
  <c r="AE228" i="44"/>
  <c r="AI228" i="44"/>
  <c r="AE67" i="25"/>
  <c r="AE39" i="45" s="1"/>
  <c r="AE33" i="45"/>
  <c r="AE58" i="25"/>
  <c r="AE11" i="45" l="1"/>
  <c r="AE14" i="45" s="1"/>
  <c r="AE20" i="45" s="1"/>
  <c r="AE38" i="45"/>
  <c r="AE66" i="25"/>
  <c r="AE70" i="25" s="1"/>
  <c r="E30" i="50"/>
  <c r="AE26" i="45"/>
  <c r="D19" i="48" l="1"/>
  <c r="D9" i="48" s="1"/>
  <c r="AQ11" i="45"/>
  <c r="AE40" i="45"/>
  <c r="AQ8" i="45"/>
  <c r="C9" i="50" l="1"/>
  <c r="O8" i="54"/>
  <c r="C9" i="51"/>
  <c r="AI103" i="25"/>
  <c r="AI134" i="25" s="1"/>
  <c r="AQ16" i="25"/>
  <c r="AQ34" i="25"/>
  <c r="AQ37" i="25"/>
  <c r="AQ38" i="25"/>
  <c r="AQ40" i="25"/>
  <c r="AQ41" i="25"/>
  <c r="AQ42" i="25"/>
  <c r="AQ43" i="25"/>
  <c r="AQ44" i="25"/>
  <c r="AQ46" i="25"/>
  <c r="AQ48" i="25"/>
  <c r="AQ49" i="25"/>
  <c r="AQ50" i="25"/>
  <c r="AQ51" i="25"/>
  <c r="AQ53" i="25"/>
  <c r="AQ54" i="25"/>
  <c r="AQ56" i="25"/>
  <c r="AQ57" i="25"/>
  <c r="AQ58" i="25"/>
  <c r="AQ60" i="25"/>
  <c r="AQ62" i="25"/>
  <c r="AQ63" i="25"/>
  <c r="AQ64" i="25"/>
  <c r="AQ65" i="25"/>
  <c r="AQ71" i="25"/>
  <c r="AQ72" i="25"/>
  <c r="AQ73" i="25"/>
  <c r="AQ74" i="25"/>
  <c r="AQ75" i="25"/>
  <c r="AQ77" i="25"/>
  <c r="AQ78" i="25"/>
  <c r="AQ79" i="25"/>
  <c r="AQ80" i="25"/>
  <c r="AQ82" i="25"/>
  <c r="AQ84" i="25"/>
  <c r="AQ85" i="25"/>
  <c r="AQ86" i="25"/>
  <c r="AQ87" i="25"/>
  <c r="AQ88" i="25"/>
  <c r="AQ90" i="25"/>
  <c r="AQ93" i="25"/>
  <c r="AQ94" i="25"/>
  <c r="AQ96" i="25"/>
  <c r="AQ99" i="25"/>
  <c r="AQ100" i="25"/>
  <c r="AQ104" i="25"/>
  <c r="AQ105" i="25"/>
  <c r="AQ106" i="25"/>
  <c r="AQ108" i="25"/>
  <c r="AQ109" i="25"/>
  <c r="AQ110" i="25"/>
  <c r="AQ111" i="25"/>
  <c r="AQ113" i="25"/>
  <c r="AQ114" i="25"/>
  <c r="AQ116" i="25"/>
  <c r="AQ117" i="25"/>
  <c r="AQ118" i="25"/>
  <c r="AQ119" i="25"/>
  <c r="AQ120" i="25"/>
  <c r="AQ125" i="25"/>
  <c r="AQ126" i="25"/>
  <c r="AQ127" i="25"/>
  <c r="AQ128" i="25"/>
  <c r="AQ132" i="25"/>
  <c r="AQ135" i="25"/>
  <c r="AQ136" i="25"/>
  <c r="AQ137" i="25"/>
  <c r="AQ138" i="25"/>
  <c r="AQ139" i="25"/>
  <c r="AQ140" i="25"/>
  <c r="AQ141" i="25"/>
  <c r="AQ142" i="25"/>
  <c r="AQ143" i="25"/>
  <c r="AQ144" i="25"/>
  <c r="AQ145" i="25"/>
  <c r="AQ146" i="25"/>
  <c r="AQ147" i="25"/>
  <c r="AQ149" i="25"/>
  <c r="AQ150" i="25"/>
  <c r="AQ151" i="25"/>
  <c r="AQ154" i="25"/>
  <c r="AQ155" i="25"/>
  <c r="AQ156" i="25"/>
  <c r="AQ157" i="25"/>
  <c r="AQ159" i="25"/>
  <c r="AQ160" i="25"/>
  <c r="AQ162" i="25"/>
  <c r="AQ163" i="25"/>
  <c r="AQ164" i="25"/>
  <c r="AQ165" i="25"/>
  <c r="AQ166" i="25"/>
  <c r="AQ167" i="25"/>
  <c r="AQ168" i="25"/>
  <c r="AQ170" i="25"/>
  <c r="AQ171" i="25"/>
  <c r="AQ173" i="25"/>
  <c r="AQ174" i="25"/>
  <c r="AQ175" i="25"/>
  <c r="AQ176" i="25"/>
  <c r="AQ177" i="25"/>
  <c r="AQ180" i="25"/>
  <c r="AQ181" i="25"/>
  <c r="AQ182" i="25"/>
  <c r="AQ183" i="25"/>
  <c r="AQ184" i="25"/>
  <c r="AQ186" i="25"/>
  <c r="AQ188" i="25"/>
  <c r="AQ189" i="25"/>
  <c r="AQ191" i="25"/>
  <c r="AQ192" i="25"/>
  <c r="AQ195" i="25"/>
  <c r="AQ196" i="25"/>
  <c r="AQ197" i="25"/>
  <c r="AQ198" i="25"/>
  <c r="AQ199" i="25"/>
  <c r="AQ200" i="25"/>
  <c r="AQ201" i="25"/>
  <c r="AQ202" i="25"/>
  <c r="AQ204" i="25"/>
  <c r="AQ209" i="25"/>
  <c r="AQ210" i="25"/>
  <c r="AQ211" i="25"/>
  <c r="AQ212" i="25"/>
  <c r="AQ213" i="25"/>
  <c r="AQ214" i="25"/>
  <c r="AQ215" i="25"/>
  <c r="AQ217" i="25"/>
  <c r="AQ218" i="25"/>
  <c r="AQ219" i="25"/>
  <c r="AQ220" i="25"/>
  <c r="AQ222" i="25"/>
  <c r="AQ223" i="25"/>
  <c r="AQ224" i="25"/>
  <c r="AQ225" i="25"/>
  <c r="AQ226" i="25"/>
  <c r="AQ227" i="25"/>
  <c r="AQ228" i="25"/>
  <c r="AQ230" i="25"/>
  <c r="AQ233" i="25"/>
  <c r="AQ234" i="25"/>
  <c r="AQ235" i="25"/>
  <c r="AQ237" i="25"/>
  <c r="AQ238" i="25"/>
  <c r="AQ239" i="25"/>
  <c r="AQ241" i="25"/>
  <c r="AQ243" i="25"/>
  <c r="AQ244" i="25"/>
  <c r="AQ245" i="25"/>
  <c r="AQ247" i="25"/>
  <c r="AQ248" i="25"/>
  <c r="AQ249" i="25"/>
  <c r="AQ254" i="25"/>
  <c r="AQ255" i="25"/>
  <c r="AQ256" i="25"/>
  <c r="AQ258" i="25"/>
  <c r="AQ260" i="25"/>
  <c r="AQ8" i="25"/>
  <c r="AQ259" i="25"/>
  <c r="AQ130" i="25"/>
  <c r="AM83" i="45"/>
  <c r="AM92" i="45" s="1"/>
  <c r="AQ112" i="25"/>
  <c r="AQ66" i="25"/>
  <c r="AQ55" i="25"/>
  <c r="AM101" i="45" l="1"/>
  <c r="AM102" i="45" s="1"/>
  <c r="AM228" i="45" s="1"/>
  <c r="AI25" i="45"/>
  <c r="AI69" i="45"/>
  <c r="O12" i="54"/>
  <c r="P12" i="54" s="1"/>
  <c r="AQ102" i="25"/>
  <c r="AQ83" i="25"/>
  <c r="AQ52" i="25"/>
  <c r="AQ107" i="25"/>
  <c r="AQ95" i="25"/>
  <c r="AQ242" i="25"/>
  <c r="AQ148" i="25"/>
  <c r="AQ158" i="25"/>
  <c r="AQ161" i="25"/>
  <c r="AQ169" i="25"/>
  <c r="AQ172" i="25"/>
  <c r="AQ178" i="25"/>
  <c r="AQ190" i="25"/>
  <c r="AQ216" i="25"/>
  <c r="AQ236" i="25"/>
  <c r="AQ115" i="25"/>
  <c r="AQ89" i="25"/>
  <c r="AQ39" i="25"/>
  <c r="AQ208" i="25"/>
  <c r="AQ221" i="25"/>
  <c r="AQ231" i="25"/>
  <c r="E6" i="36"/>
  <c r="E26" i="37"/>
  <c r="E25" i="37"/>
  <c r="E24" i="37"/>
  <c r="E23" i="37"/>
  <c r="D18" i="37"/>
  <c r="C18" i="37"/>
  <c r="E17" i="37"/>
  <c r="D13" i="37"/>
  <c r="C13" i="37"/>
  <c r="E12" i="37"/>
  <c r="E11" i="37"/>
  <c r="E10" i="37"/>
  <c r="E9" i="37"/>
  <c r="E8" i="37"/>
  <c r="E7" i="37"/>
  <c r="E6" i="37"/>
  <c r="E5" i="37"/>
  <c r="D7" i="36"/>
  <c r="C7" i="36"/>
  <c r="E5" i="36"/>
  <c r="F11" i="48" l="1"/>
  <c r="E29" i="37"/>
  <c r="AI83" i="45"/>
  <c r="AQ81" i="45"/>
  <c r="AI26" i="45"/>
  <c r="AQ26" i="45" s="1"/>
  <c r="AQ25" i="45"/>
  <c r="C24" i="51"/>
  <c r="AI70" i="45"/>
  <c r="AQ70" i="45" s="1"/>
  <c r="AQ69" i="45"/>
  <c r="AQ262" i="25"/>
  <c r="AQ253" i="25"/>
  <c r="E13" i="37"/>
  <c r="E18" i="37"/>
  <c r="AQ70" i="25"/>
  <c r="AQ179" i="25"/>
  <c r="E7" i="36"/>
  <c r="AQ124" i="25"/>
  <c r="AQ45" i="25"/>
  <c r="AE208" i="25"/>
  <c r="AE172" i="25"/>
  <c r="AE161" i="25"/>
  <c r="AE148" i="25"/>
  <c r="AE231" i="25"/>
  <c r="AE27" i="29" s="1"/>
  <c r="AE221" i="25"/>
  <c r="O20" i="54" s="1"/>
  <c r="Q20" i="54" s="1"/>
  <c r="AE216" i="25"/>
  <c r="AE259" i="25"/>
  <c r="AE242" i="25"/>
  <c r="AE236" i="25"/>
  <c r="O18" i="54" l="1"/>
  <c r="Q18" i="54" s="1"/>
  <c r="E22" i="50"/>
  <c r="O19" i="54"/>
  <c r="Q19" i="54" s="1"/>
  <c r="AQ83" i="45"/>
  <c r="AI92" i="45"/>
  <c r="AE19" i="56"/>
  <c r="BG19" i="56" s="1"/>
  <c r="AE253" i="25"/>
  <c r="AE262" i="25" s="1"/>
  <c r="AE190" i="25"/>
  <c r="O17" i="54" s="1"/>
  <c r="AQ133" i="25"/>
  <c r="AE153" i="25"/>
  <c r="I21" i="48"/>
  <c r="I18" i="48" s="1"/>
  <c r="AQ103" i="25"/>
  <c r="AE45" i="25"/>
  <c r="AE112" i="25"/>
  <c r="AE107" i="25"/>
  <c r="AE95" i="25"/>
  <c r="AE89" i="25"/>
  <c r="AE55" i="25"/>
  <c r="AE52" i="25"/>
  <c r="E8" i="50" l="1"/>
  <c r="O14" i="54"/>
  <c r="C8" i="50"/>
  <c r="C8" i="51"/>
  <c r="O6" i="54"/>
  <c r="AJ15" i="29"/>
  <c r="P11" i="54"/>
  <c r="AE24" i="29"/>
  <c r="AE26" i="29"/>
  <c r="AE25" i="29"/>
  <c r="AI101" i="45"/>
  <c r="AQ101" i="45" s="1"/>
  <c r="AQ92" i="45"/>
  <c r="AQ134" i="25"/>
  <c r="E21" i="48"/>
  <c r="E18" i="48" s="1"/>
  <c r="AE178" i="25"/>
  <c r="AE179" i="25" s="1"/>
  <c r="AE147" i="45"/>
  <c r="AI265" i="25"/>
  <c r="AE83" i="25"/>
  <c r="C10" i="50" l="1"/>
  <c r="O9" i="54"/>
  <c r="O13" i="54" s="1"/>
  <c r="C10" i="51"/>
  <c r="AE24" i="56"/>
  <c r="E23" i="50"/>
  <c r="E25" i="50" s="1"/>
  <c r="E27" i="50" s="1"/>
  <c r="E23" i="51"/>
  <c r="AE23" i="56"/>
  <c r="E22" i="51"/>
  <c r="AE22" i="56"/>
  <c r="BG22" i="56" s="1"/>
  <c r="E12" i="51"/>
  <c r="E12" i="50"/>
  <c r="AE20" i="29"/>
  <c r="E8" i="51" s="1"/>
  <c r="AE9" i="56"/>
  <c r="BG9" i="56" s="1"/>
  <c r="AE23" i="29"/>
  <c r="AJ28" i="29"/>
  <c r="AE28" i="29" s="1"/>
  <c r="AE30" i="29" s="1"/>
  <c r="AE133" i="25"/>
  <c r="AE83" i="45"/>
  <c r="AE92" i="45" s="1"/>
  <c r="AE101" i="45" s="1"/>
  <c r="AE232" i="25"/>
  <c r="AE263" i="25" s="1"/>
  <c r="D21" i="48" s="1"/>
  <c r="AE14" i="56"/>
  <c r="BG14" i="56" s="1"/>
  <c r="AE103" i="25"/>
  <c r="AE52" i="45"/>
  <c r="AE196" i="45"/>
  <c r="E25" i="51" l="1"/>
  <c r="E27" i="51" s="1"/>
  <c r="AE21" i="56"/>
  <c r="E11" i="50"/>
  <c r="E11" i="51"/>
  <c r="C12" i="50"/>
  <c r="C13" i="50" s="1"/>
  <c r="C12" i="51"/>
  <c r="C13" i="51" s="1"/>
  <c r="E10" i="50"/>
  <c r="O16" i="54"/>
  <c r="O22" i="54" s="1"/>
  <c r="O23" i="54" s="1"/>
  <c r="C15" i="51"/>
  <c r="C30" i="50"/>
  <c r="AE13" i="56"/>
  <c r="BG13" i="56" s="1"/>
  <c r="AE8" i="56"/>
  <c r="BG8" i="56" s="1"/>
  <c r="AE22" i="29"/>
  <c r="E10" i="51" s="1"/>
  <c r="AE15" i="29"/>
  <c r="AE17" i="29" s="1"/>
  <c r="AE134" i="25"/>
  <c r="AE18" i="56"/>
  <c r="BG18" i="56" s="1"/>
  <c r="C23" i="51"/>
  <c r="C25" i="51" s="1"/>
  <c r="C27" i="51" s="1"/>
  <c r="AE12" i="56"/>
  <c r="BG12" i="56" s="1"/>
  <c r="AJ30" i="29"/>
  <c r="AJ32" i="29" s="1"/>
  <c r="AE10" i="56"/>
  <c r="AJ17" i="29"/>
  <c r="D18" i="48" s="1"/>
  <c r="AE71" i="45"/>
  <c r="AE226" i="45"/>
  <c r="H11" i="48" s="1"/>
  <c r="H8" i="48" s="1"/>
  <c r="E13" i="50" l="1"/>
  <c r="C14" i="50" s="1"/>
  <c r="BG16" i="56"/>
  <c r="AE265" i="25"/>
  <c r="E28" i="51"/>
  <c r="C17" i="50"/>
  <c r="AE11" i="56"/>
  <c r="BG11" i="56" s="1"/>
  <c r="C29" i="51"/>
  <c r="AJ19" i="29"/>
  <c r="AE20" i="56"/>
  <c r="E13" i="51"/>
  <c r="BG10" i="56"/>
  <c r="AE102" i="45"/>
  <c r="AE228" i="45" l="1"/>
  <c r="D11" i="48"/>
  <c r="E17" i="50"/>
  <c r="E18" i="50" s="1"/>
  <c r="E29" i="50"/>
  <c r="E31" i="50" s="1"/>
  <c r="C17" i="51"/>
  <c r="AE15" i="56"/>
  <c r="BG15" i="56" s="1"/>
  <c r="E17" i="51"/>
  <c r="E29" i="51"/>
  <c r="E31" i="51" s="1"/>
  <c r="C14" i="51"/>
  <c r="BG20" i="56"/>
  <c r="AE26" i="56"/>
  <c r="AE28" i="56" s="1"/>
  <c r="AE17" i="56" l="1"/>
  <c r="BG17" i="56" s="1"/>
  <c r="C32" i="51"/>
  <c r="C30" i="51"/>
  <c r="C31" i="51" s="1"/>
  <c r="C33" i="51" s="1"/>
  <c r="E18" i="51"/>
  <c r="D8" i="48"/>
  <c r="AQ10" i="45"/>
  <c r="AI14" i="45"/>
  <c r="AQ14" i="45" s="1"/>
  <c r="AE29" i="56" l="1"/>
  <c r="AE30" i="56" s="1"/>
  <c r="AI20" i="45"/>
  <c r="AI71" i="45" l="1"/>
  <c r="AQ20" i="45"/>
  <c r="AQ71" i="45" l="1"/>
  <c r="AI102" i="45"/>
  <c r="E11" i="48" s="1"/>
  <c r="AQ102" i="45" l="1"/>
  <c r="AI228" i="45"/>
  <c r="C22" i="54"/>
  <c r="C23" i="54" s="1"/>
  <c r="AG24" i="56"/>
  <c r="BG24" i="56" s="1"/>
  <c r="AG26" i="56" l="1"/>
  <c r="AG28" i="56" l="1"/>
  <c r="AG29" i="56" l="1"/>
  <c r="AG30" i="56" s="1"/>
  <c r="AW26" i="56" l="1"/>
  <c r="AW28" i="56" l="1"/>
  <c r="AW29" i="56" l="1"/>
  <c r="BC26" i="56"/>
  <c r="BC28" i="56" l="1"/>
  <c r="BC29" i="56" l="1"/>
  <c r="AM26" i="56" l="1"/>
  <c r="AM28" i="56" s="1"/>
  <c r="AM29" i="56" l="1"/>
  <c r="AO26" i="56"/>
  <c r="AO28" i="56" l="1"/>
  <c r="AO29" i="56" s="1"/>
  <c r="C27" i="50" l="1"/>
  <c r="E28" i="50" s="1"/>
  <c r="C29" i="50"/>
  <c r="C32" i="50" s="1"/>
  <c r="C31" i="50" l="1"/>
  <c r="C33" i="50" s="1"/>
  <c r="BE23" i="56"/>
  <c r="AI26" i="56"/>
  <c r="BG23" i="56" l="1"/>
  <c r="BE26" i="56"/>
  <c r="BG26" i="56" s="1"/>
  <c r="BE28" i="56"/>
  <c r="AI28" i="56"/>
  <c r="AI29" i="56" l="1"/>
  <c r="AI30" i="56" s="1"/>
  <c r="AK30" i="56" s="1"/>
  <c r="AM30" i="56" s="1"/>
  <c r="AO30" i="56" s="1"/>
  <c r="AQ30" i="56" s="1"/>
  <c r="AS30" i="56" s="1"/>
  <c r="AU30" i="56" s="1"/>
  <c r="AW30" i="56" s="1"/>
  <c r="AY30" i="56" s="1"/>
  <c r="BA30" i="56" s="1"/>
  <c r="BC30" i="56" s="1"/>
  <c r="BE29" i="56" l="1"/>
  <c r="BG28" i="56"/>
  <c r="BG29" i="56" l="1"/>
  <c r="BE30" i="56"/>
  <c r="BG30" i="56" s="1"/>
  <c r="AQ152" i="25"/>
  <c r="AM153" i="25"/>
  <c r="AM232" i="25" s="1"/>
  <c r="AQ153" i="25" l="1"/>
  <c r="AQ232" i="25"/>
  <c r="AM263" i="25"/>
  <c r="AM265" i="25" l="1"/>
  <c r="J21" i="48"/>
  <c r="AQ263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PHÖ</author>
  </authors>
  <commentList>
    <comment ref="AE47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 xml:space="preserve">
ÖNEGM igénylés alapján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Gazda</author>
  </authors>
  <commentList>
    <comment ref="AK24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könyvtár</t>
        </r>
      </text>
    </comment>
    <comment ref="AM24" authorId="0" shapeId="0" xr:uid="{00000000-0006-0000-0D00-000002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csoportszoba padlózat</t>
        </r>
      </text>
    </comment>
    <comment ref="AS24" authorId="0" shapeId="0" xr:uid="{00000000-0006-0000-0D00-000003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nyilászárók cseréje</t>
        </r>
      </text>
    </comment>
    <comment ref="AW24" authorId="0" shapeId="0" xr:uid="{00000000-0006-0000-0D00-000004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járda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Gazda</author>
  </authors>
  <commentList>
    <comment ref="F19" authorId="0" shapeId="0" xr:uid="{00000000-0006-0000-0F00-000001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laptop</t>
        </r>
      </text>
    </comment>
    <comment ref="I19" authorId="0" shapeId="0" xr:uid="{00000000-0006-0000-0F00-000002000000}">
      <text>
        <r>
          <rPr>
            <b/>
            <sz val="9"/>
            <color indexed="81"/>
            <rFont val="Tahoma"/>
            <family val="2"/>
            <charset val="238"/>
          </rPr>
          <t>Gazda:</t>
        </r>
        <r>
          <rPr>
            <sz val="9"/>
            <color indexed="81"/>
            <rFont val="Tahoma"/>
            <family val="2"/>
            <charset val="238"/>
          </rPr>
          <t xml:space="preserve">
mászóka</t>
        </r>
      </text>
    </comment>
  </commentList>
</comments>
</file>

<file path=xl/sharedStrings.xml><?xml version="1.0" encoding="utf-8"?>
<sst xmlns="http://schemas.openxmlformats.org/spreadsheetml/2006/main" count="3555" uniqueCount="991">
  <si>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</si>
  <si>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</si>
  <si>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</si>
  <si>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</si>
  <si>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</si>
  <si>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</si>
  <si>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</si>
  <si>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</si>
  <si>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</si>
  <si>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</si>
  <si>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</si>
  <si>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</si>
  <si>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</si>
  <si>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</si>
  <si>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</si>
  <si>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</si>
  <si>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Végkielégítés</t>
  </si>
  <si>
    <t>Jubileumi jutalom</t>
  </si>
  <si>
    <t>Közlekedési költségtérítés</t>
  </si>
  <si>
    <t>Készenléti, ügyeleti, helyettesítési díj, túlóra, túlszolgálat</t>
  </si>
  <si>
    <t>Törvény szerinti illetmények, munkabérek</t>
  </si>
  <si>
    <t>Béren kívüli juttatások</t>
  </si>
  <si>
    <t>Választott tisztségviselők juttatásai</t>
  </si>
  <si>
    <t>Egyéb külső személyi juttatások</t>
  </si>
  <si>
    <t xml:space="preserve">Munkaadókat terhelő járulékok és szociális hozzájárulási adó                                                                            </t>
  </si>
  <si>
    <t>Foglalkoztatottak egyéb személyi juttatásai</t>
  </si>
  <si>
    <t>Rovat megnevezése</t>
  </si>
  <si>
    <t>K11</t>
  </si>
  <si>
    <t>K121</t>
  </si>
  <si>
    <t>K122</t>
  </si>
  <si>
    <t>K123</t>
  </si>
  <si>
    <t>K12</t>
  </si>
  <si>
    <t>K1</t>
  </si>
  <si>
    <t>K1113</t>
  </si>
  <si>
    <t>K1112</t>
  </si>
  <si>
    <t>Szociális támogatások</t>
  </si>
  <si>
    <t>Lakhatási támogatások</t>
  </si>
  <si>
    <t>Egyéb költségtérítések</t>
  </si>
  <si>
    <t>K1111</t>
  </si>
  <si>
    <t>K1110</t>
  </si>
  <si>
    <t>K1109</t>
  </si>
  <si>
    <t>Ruházati költségtérítés</t>
  </si>
  <si>
    <t>K1108</t>
  </si>
  <si>
    <t>K1107</t>
  </si>
  <si>
    <t>K1106</t>
  </si>
  <si>
    <t>K1105</t>
  </si>
  <si>
    <t>Céljuttatás, projektprémium</t>
  </si>
  <si>
    <t>Normatív jutalmak</t>
  </si>
  <si>
    <t>K1104</t>
  </si>
  <si>
    <t>K1103</t>
  </si>
  <si>
    <t>K1102</t>
  </si>
  <si>
    <t>K1101</t>
  </si>
  <si>
    <t>K2</t>
  </si>
  <si>
    <t>17</t>
  </si>
  <si>
    <t>18</t>
  </si>
  <si>
    <t>19</t>
  </si>
  <si>
    <t>20</t>
  </si>
  <si>
    <t>K3</t>
  </si>
  <si>
    <t>K4</t>
  </si>
  <si>
    <t>K5</t>
  </si>
  <si>
    <t>K6</t>
  </si>
  <si>
    <t>K7</t>
  </si>
  <si>
    <t>K8</t>
  </si>
  <si>
    <t>Szakmai anyagok beszerzése</t>
  </si>
  <si>
    <t>Üzemeltetési anyagok beszerzése</t>
  </si>
  <si>
    <t>Árubeszerzés</t>
  </si>
  <si>
    <t>Informatikai szolgáltatások igénybevétele</t>
  </si>
  <si>
    <t>Egyéb 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</si>
  <si>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</si>
  <si>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</si>
  <si>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</si>
  <si>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</si>
  <si>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</si>
  <si>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</si>
  <si>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</si>
  <si>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</si>
  <si>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</si>
  <si>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</si>
  <si>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</si>
  <si>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</si>
  <si>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</si>
  <si>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Egyéb dologi kiadások</t>
  </si>
  <si>
    <t>K311</t>
  </si>
  <si>
    <t>K312</t>
  </si>
  <si>
    <t>K313</t>
  </si>
  <si>
    <t>K321</t>
  </si>
  <si>
    <t>K322</t>
  </si>
  <si>
    <t>K331</t>
  </si>
  <si>
    <t>K332</t>
  </si>
  <si>
    <t>K333</t>
  </si>
  <si>
    <t>K334</t>
  </si>
  <si>
    <t>K335</t>
  </si>
  <si>
    <t>K31</t>
  </si>
  <si>
    <t>K32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</si>
  <si>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</si>
  <si>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</si>
  <si>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</si>
  <si>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</si>
  <si>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</si>
  <si>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</si>
  <si>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</si>
  <si>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</si>
  <si>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</si>
  <si>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</si>
  <si>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</si>
  <si>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</si>
  <si>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21</t>
  </si>
  <si>
    <t>22</t>
  </si>
  <si>
    <t>Társadalombiztosítási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</si>
  <si>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</si>
  <si>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</si>
  <si>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</si>
  <si>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</si>
  <si>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</si>
  <si>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</si>
  <si>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</si>
  <si>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</si>
  <si>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</si>
  <si>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</si>
  <si>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</si>
  <si>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</si>
  <si>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</si>
  <si>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</si>
  <si>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</si>
  <si>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K61</t>
  </si>
  <si>
    <t>K62</t>
  </si>
  <si>
    <t>K63</t>
  </si>
  <si>
    <t>K64</t>
  </si>
  <si>
    <t>K65</t>
  </si>
  <si>
    <t>K66</t>
  </si>
  <si>
    <t>K67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</si>
  <si>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</si>
  <si>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</si>
  <si>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</si>
  <si>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</si>
  <si>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</si>
  <si>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</si>
  <si>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</si>
  <si>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</si>
  <si>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</si>
  <si>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</si>
  <si>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</si>
  <si>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Nemzetközi kötelezettségek</t>
  </si>
  <si>
    <t>Egyéb működési célú támogatások államháztartáson belülre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</si>
  <si>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</si>
  <si>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</si>
  <si>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</si>
  <si>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</si>
  <si>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</si>
  <si>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</si>
  <si>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</si>
  <si>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</si>
  <si>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</si>
  <si>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</si>
  <si>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</si>
  <si>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</si>
  <si>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</si>
  <si>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</si>
  <si>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</si>
  <si>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</si>
  <si>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</si>
  <si>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</si>
  <si>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</si>
  <si>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</si>
  <si>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</si>
  <si>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</si>
  <si>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</si>
  <si>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</si>
  <si>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</si>
  <si>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</si>
  <si>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</si>
  <si>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</si>
  <si>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</si>
  <si>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</si>
  <si>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K1-K8</t>
  </si>
  <si>
    <t>4.</t>
  </si>
  <si>
    <t>1.</t>
  </si>
  <si>
    <t>2.</t>
  </si>
  <si>
    <t>3.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</si>
  <si>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</si>
  <si>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</si>
  <si>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</si>
  <si>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</si>
  <si>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</si>
  <si>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</si>
  <si>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</si>
  <si>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</si>
  <si>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</si>
  <si>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</si>
  <si>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</si>
  <si>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</si>
  <si>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</si>
  <si>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</si>
  <si>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</si>
  <si>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</si>
  <si>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</si>
  <si>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</si>
  <si>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</si>
  <si>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</si>
  <si>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</si>
  <si>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</si>
  <si>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</si>
  <si>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</si>
  <si>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</si>
  <si>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</si>
  <si>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</si>
  <si>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</si>
  <si>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</si>
  <si>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</si>
  <si>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</si>
  <si>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</si>
  <si>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</si>
  <si>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</si>
  <si>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</si>
  <si>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</si>
  <si>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</si>
  <si>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</si>
  <si>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</si>
  <si>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</si>
  <si>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</si>
  <si>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</si>
  <si>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</si>
  <si>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</si>
  <si>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</si>
  <si>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</si>
  <si>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</si>
  <si>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</si>
  <si>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</si>
  <si>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</si>
  <si>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</si>
  <si>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</si>
  <si>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</si>
  <si>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</si>
  <si>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</si>
  <si>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</si>
  <si>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</si>
  <si>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</si>
  <si>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</si>
  <si>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</si>
  <si>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</si>
  <si>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</si>
  <si>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</si>
  <si>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</si>
  <si>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</si>
  <si>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</si>
  <si>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</si>
  <si>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</si>
  <si>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</si>
  <si>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</si>
  <si>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</si>
  <si>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</si>
  <si>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>Önkormányzatok működési támogatásai (=01+…+06)</t>
  </si>
  <si>
    <t>B11</t>
  </si>
  <si>
    <t>Elvonások és befizetések bevételei</t>
  </si>
  <si>
    <t>B12</t>
  </si>
  <si>
    <t>B13</t>
  </si>
  <si>
    <t>B14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</si>
  <si>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</si>
  <si>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</si>
  <si>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</si>
  <si>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</si>
  <si>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</si>
  <si>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</si>
  <si>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</si>
  <si>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B22</t>
  </si>
  <si>
    <t>B23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</si>
  <si>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</si>
  <si>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</si>
  <si>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</si>
  <si>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</si>
  <si>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</si>
  <si>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</si>
  <si>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</si>
  <si>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</si>
  <si>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</si>
  <si>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</si>
  <si>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</si>
  <si>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</si>
  <si>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</si>
  <si>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</si>
  <si>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</si>
  <si>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</si>
  <si>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</si>
  <si>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</si>
  <si>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</si>
  <si>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</si>
  <si>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</si>
  <si>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</si>
  <si>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</si>
  <si>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</si>
  <si>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</si>
  <si>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</si>
  <si>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</si>
  <si>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</si>
  <si>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</si>
  <si>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</si>
  <si>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</si>
  <si>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</si>
  <si>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</si>
  <si>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</si>
  <si>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</si>
  <si>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</si>
  <si>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</si>
  <si>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</si>
  <si>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</si>
  <si>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</si>
  <si>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</si>
  <si>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</si>
  <si>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</si>
  <si>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</si>
  <si>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</si>
  <si>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</si>
  <si>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</si>
  <si>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</si>
  <si>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</si>
  <si>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</si>
  <si>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</si>
  <si>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</si>
  <si>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</si>
  <si>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</si>
  <si>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</si>
  <si>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</si>
  <si>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</si>
  <si>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</si>
  <si>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</si>
  <si>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</si>
  <si>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</si>
  <si>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</si>
  <si>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</si>
  <si>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</si>
  <si>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B5</t>
  </si>
  <si>
    <t>B61</t>
  </si>
  <si>
    <t>B62</t>
  </si>
  <si>
    <t>Egyéb működési célú átvett pénzeszközök</t>
  </si>
  <si>
    <t>B63</t>
  </si>
  <si>
    <t>B6</t>
  </si>
  <si>
    <t>B71</t>
  </si>
  <si>
    <t>B72</t>
  </si>
  <si>
    <t>Egyéb felhalmozási célú átvett pénzeszközök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</si>
  <si>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</si>
  <si>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</si>
  <si>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</si>
  <si>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</si>
  <si>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</si>
  <si>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</si>
  <si>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</si>
  <si>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</si>
  <si>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Forgatási célú belföldi értékpapírok beváltása, értékesítése</t>
  </si>
  <si>
    <t>B8121</t>
  </si>
  <si>
    <t>B8122</t>
  </si>
  <si>
    <t>Befektetési célú belföldi értékpapírok beváltása,  értékesítése</t>
  </si>
  <si>
    <t>B8123</t>
  </si>
  <si>
    <t>B8124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</si>
  <si>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</si>
  <si>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</si>
  <si>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</si>
  <si>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</si>
  <si>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</si>
  <si>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</si>
  <si>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</si>
  <si>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</si>
  <si>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</si>
  <si>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</si>
  <si>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</si>
  <si>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</si>
  <si>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</si>
  <si>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</si>
  <si>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</si>
  <si>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</si>
  <si>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</si>
  <si>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</si>
  <si>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</si>
  <si>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</si>
  <si>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</si>
  <si>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</si>
  <si>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</si>
  <si>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</si>
  <si>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</si>
  <si>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</si>
  <si>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</si>
  <si>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>K9111</t>
  </si>
  <si>
    <t>Likviditási célú hitelek, kölcsönök törlesztése pénzügyi vállalkozásnak</t>
  </si>
  <si>
    <t>K9112</t>
  </si>
  <si>
    <t>K9113</t>
  </si>
  <si>
    <t>K911</t>
  </si>
  <si>
    <t>Forgatási célú belföldi értékpapírok vásárlása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</si>
  <si>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</si>
  <si>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</si>
  <si>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</si>
  <si>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</si>
  <si>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</si>
  <si>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</si>
  <si>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</si>
  <si>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</si>
  <si>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</si>
  <si>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</si>
  <si>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</si>
  <si>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</si>
  <si>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</si>
  <si>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</si>
  <si>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</si>
  <si>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</si>
  <si>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</si>
  <si>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</si>
  <si>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</si>
  <si>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</si>
  <si>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</si>
  <si>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</si>
  <si>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</si>
  <si>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</si>
  <si>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K924</t>
  </si>
  <si>
    <t>K92</t>
  </si>
  <si>
    <t>Adóssághoz nem kapcsolódó származékos ügyletek kiadásai</t>
  </si>
  <si>
    <t>K93</t>
  </si>
  <si>
    <t>K9</t>
  </si>
  <si>
    <t>Felhalmozási célú garancia- és kezességvállalásból származó kifizetés áht. belülre</t>
  </si>
  <si>
    <t>Felhalmozási célú visszatérítendő támogatások, kölcsönök nyújtása áht. belülre</t>
  </si>
  <si>
    <t>Felhalmozási célú visszatérítendő támogatások, kölcsönök törlesztése áht. belülre</t>
  </si>
  <si>
    <t>Felhalmozási célú garancia- és kezességvállalásból származó kifizetés áht. kívülre</t>
  </si>
  <si>
    <t>Felhalmozási célú visszatérítendő támogatások, kölcsönök nyújtása áht. kívülre</t>
  </si>
  <si>
    <t>Működési célú visszatérítendő támogatások, kölcsönök nyújtása áht. kívülre</t>
  </si>
  <si>
    <t>Működési célú garancia- és kezességvállalásból származó kifizetés áht. kívülre</t>
  </si>
  <si>
    <t>Működési célú visszatérítendő támogatások, kölcsönök törlesztése áht. belülre</t>
  </si>
  <si>
    <t>Működési célú visszatérítendő támogatások, kölcsönök nyújtása áht. belülre</t>
  </si>
  <si>
    <t>Működési célú garancia- és kezességvállalásból származó kifizetés áht. belülre</t>
  </si>
  <si>
    <t>Munkavégzésre irányuló egyéb jogviszonyban nem saját foglalk.fizetett juttatások</t>
  </si>
  <si>
    <t>Működési célú garancia- és kezességv. származó megtérülések áht. belülről</t>
  </si>
  <si>
    <t>Működési célú visszatérítendő támogatások, kölcsönök visszatérülése áht. belülről</t>
  </si>
  <si>
    <t>Működési célú visszatérítendő támogatások, kölcsönök igénybevétele áht. belülről</t>
  </si>
  <si>
    <t>Felhalmozási célú garancia- és kezességv. származó megtérülések áht. belülről</t>
  </si>
  <si>
    <t>Felhalmozási célú visszatérítendő támog., kölcsönök visszatérülése áht. belülről</t>
  </si>
  <si>
    <t>Felhalmozási célú visszatérítendő támog., kölcsönök igénybevétele áht. belülről</t>
  </si>
  <si>
    <t>Működési célú garancia- és kezességv. származó megtérülések áht. kívülről</t>
  </si>
  <si>
    <t>Működési célú visszatérítendő támogatások, kölcsönök visszatérülése áht. kívülről</t>
  </si>
  <si>
    <t>Felhalmozási célú garancia- és kezességv. származó megtérülések áht. kívülről</t>
  </si>
  <si>
    <t>Felhalmozási célú visszatérítendő támog., kölcsönök visszatérülése áht. kívülről</t>
  </si>
  <si>
    <t>Teljesítés</t>
  </si>
  <si>
    <t>Telj. %</t>
  </si>
  <si>
    <t>5.</t>
  </si>
  <si>
    <t>Ssz.</t>
  </si>
  <si>
    <t>Rov.</t>
  </si>
  <si>
    <t>Közhatalmi bevételek</t>
  </si>
  <si>
    <t>Működési bevételek</t>
  </si>
  <si>
    <t>Működési célú átvett pénzeszközök</t>
  </si>
  <si>
    <t>Finanszírozási bevételek</t>
  </si>
  <si>
    <t>Személyi juttatások</t>
  </si>
  <si>
    <t>Dologi kiadások</t>
  </si>
  <si>
    <t>Ellátottak pénzbeli juttatásai</t>
  </si>
  <si>
    <t>Egyéb működési célú kiadások</t>
  </si>
  <si>
    <t>Finanszírozási kiadások</t>
  </si>
  <si>
    <t>Felhalmozási bevételek</t>
  </si>
  <si>
    <t>Felhalmozási célú átvett pénzeszközök</t>
  </si>
  <si>
    <t>Beruházások</t>
  </si>
  <si>
    <t>Felújítások</t>
  </si>
  <si>
    <t>Egyéb felhalmozási célú kiadások</t>
  </si>
  <si>
    <t>Eredeti</t>
  </si>
  <si>
    <t>Előirányzat</t>
  </si>
  <si>
    <t>-</t>
  </si>
  <si>
    <t>ebből Település-üzemeltetéshez kapcsolódó feladatellátás támogatása</t>
  </si>
  <si>
    <t>ebből Óvodapedagógusok, és az óvodap. nevelő munk. közv. s. bértámogatása</t>
  </si>
  <si>
    <t>ebből Óvodaműködtetési támogatás</t>
  </si>
  <si>
    <t>ebből Szociális étkeztetés</t>
  </si>
  <si>
    <t>ebből Gyermekétkeztetés támogatása</t>
  </si>
  <si>
    <t>ebből Könyvtári, közmûvelõdési és múzeumi feladatok támogatása</t>
  </si>
  <si>
    <t>ebből Magánszemélyek kommunális adója</t>
  </si>
  <si>
    <t>ebből Iparűzési adó</t>
  </si>
  <si>
    <t>ebből Igazgatási szolgáltatási díj</t>
  </si>
  <si>
    <t>ebből Lakossági közműfejlesztés támogatása</t>
  </si>
  <si>
    <t>ebből Lakossági közműfejlesztésből eredő bevétel</t>
  </si>
  <si>
    <t>ebből Óvodának juttatott intézményfinanszírozás</t>
  </si>
  <si>
    <t>ebből Nonprofit és civil szervezetek támogatása</t>
  </si>
  <si>
    <t>ebből Foglalkoztatást helyettesítő támogatás</t>
  </si>
  <si>
    <t>ebből Lakásfenntartási támogatás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</si>
  <si>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</si>
  <si>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</si>
  <si>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</si>
  <si>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</si>
  <si>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</si>
  <si>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</si>
  <si>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</si>
  <si>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</si>
  <si>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</si>
  <si>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</si>
  <si>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</si>
  <si>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</si>
  <si>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</si>
  <si>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</si>
  <si>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</si>
  <si>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</si>
  <si>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</si>
  <si>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</si>
  <si>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</si>
  <si>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</si>
  <si>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</si>
  <si>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</si>
  <si>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</si>
  <si>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</si>
  <si>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</si>
  <si>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</si>
  <si>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</si>
  <si>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</si>
  <si>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</si>
  <si>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</si>
  <si>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</si>
  <si>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</si>
  <si>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</si>
  <si>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</si>
  <si>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</si>
  <si>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</si>
  <si>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</si>
  <si>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</si>
  <si>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</si>
  <si>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Megnevezés</t>
  </si>
  <si>
    <t>Önkormányzat</t>
  </si>
  <si>
    <t>Összesen</t>
  </si>
  <si>
    <t>6.</t>
  </si>
  <si>
    <t>7.</t>
  </si>
  <si>
    <t>Óvoda</t>
  </si>
  <si>
    <t>Működési célú támogatások államháztartáson belülről</t>
  </si>
  <si>
    <t>Felhalmozási célú támogatások államháztartáson belülről</t>
  </si>
  <si>
    <t>Költségvetési bevételek (01+…+07)</t>
  </si>
  <si>
    <t>Bevételek összesen (=08+09)</t>
  </si>
  <si>
    <t>Adott irányító szervi támogatás</t>
  </si>
  <si>
    <t>Kapott irányító szervi támogatás</t>
  </si>
  <si>
    <t>Költségvetési kiadások (13+…+20)</t>
  </si>
  <si>
    <t>Kiadások összesen (=21+22)</t>
  </si>
  <si>
    <t>Bevételek összesen irányító szervi támogatással (=10+11)</t>
  </si>
  <si>
    <t>Kiadások összesen irányító szervi támogatással (=23+24)</t>
  </si>
  <si>
    <t>8.</t>
  </si>
  <si>
    <t>9.</t>
  </si>
  <si>
    <t>10.</t>
  </si>
  <si>
    <t>11.</t>
  </si>
  <si>
    <t>12.</t>
  </si>
  <si>
    <t>13.</t>
  </si>
  <si>
    <t>Összesen:</t>
  </si>
  <si>
    <t>Átlaglétszám</t>
  </si>
  <si>
    <t>Közfoglalkoztatás</t>
  </si>
  <si>
    <t>Polgármester</t>
  </si>
  <si>
    <t>Hivatalsegéd</t>
  </si>
  <si>
    <t>Teljes munkaidőben foglalkoztatott</t>
  </si>
  <si>
    <t xml:space="preserve">  </t>
  </si>
  <si>
    <t>Óvónő</t>
  </si>
  <si>
    <t>Dajka</t>
  </si>
  <si>
    <t>(intézményi szintű létszámadatok)</t>
  </si>
  <si>
    <t>Halmozott finanszírozás</t>
  </si>
  <si>
    <t>Finanszírozási hiány / többlet</t>
  </si>
  <si>
    <t>Kiadások összesen (=19+20)</t>
  </si>
  <si>
    <t>Költségvetési kiadások (=11+…+18)</t>
  </si>
  <si>
    <t>Költségvetési bevételek (=01+…+07)</t>
  </si>
  <si>
    <t>18.</t>
  </si>
  <si>
    <t>17.</t>
  </si>
  <si>
    <t>16.</t>
  </si>
  <si>
    <t>15.</t>
  </si>
  <si>
    <t>14.</t>
  </si>
  <si>
    <t>dec.</t>
  </si>
  <si>
    <t>nov.</t>
  </si>
  <si>
    <t>okt.</t>
  </si>
  <si>
    <t>szep.</t>
  </si>
  <si>
    <t>aug.</t>
  </si>
  <si>
    <t>júl.</t>
  </si>
  <si>
    <t>jún.</t>
  </si>
  <si>
    <t>máj.</t>
  </si>
  <si>
    <t>ápr.</t>
  </si>
  <si>
    <t>márc.</t>
  </si>
  <si>
    <t>febr.</t>
  </si>
  <si>
    <t>jan.</t>
  </si>
  <si>
    <t>Diff.</t>
  </si>
  <si>
    <t>össz.</t>
  </si>
  <si>
    <t>EI.</t>
  </si>
  <si>
    <t>Forintban</t>
  </si>
  <si>
    <t xml:space="preserve"> -----</t>
  </si>
  <si>
    <t>----</t>
  </si>
  <si>
    <t>ebből Kiegészítő támogatás az óvodap. minősítéséből adódó többletkiadásokhoz</t>
  </si>
  <si>
    <t>ebből A települési önkormányzatok szociális feladatainak egyéb támogatása</t>
  </si>
  <si>
    <t>Működési célú költségvetési támogatások és kiegészítő támogatások</t>
  </si>
  <si>
    <t>Elszámolásból származó bevételek</t>
  </si>
  <si>
    <t>B411</t>
  </si>
  <si>
    <t>Biztosító által fizetett kártérítés</t>
  </si>
  <si>
    <t>Működési bevételek (=34+…+44)</t>
  </si>
  <si>
    <t>Felhalmozási bevételek (=46+…+50)</t>
  </si>
  <si>
    <t xml:space="preserve">Működési célú visszat. tám., kölcsönök visszatérülése az Európai Uniótól </t>
  </si>
  <si>
    <t>B64</t>
  </si>
  <si>
    <t>B65</t>
  </si>
  <si>
    <t>Működési célú visszat. tám., kölcsönök visszat. korm. és más nemzetközi sz.</t>
  </si>
  <si>
    <t>B74</t>
  </si>
  <si>
    <t>B75</t>
  </si>
  <si>
    <t xml:space="preserve">Felhalmozási célú visszat. tám., kölcsönök visszatérülése az Európai Uniótól </t>
  </si>
  <si>
    <t>Felhalmozási célú visszat. tám., kölcsönök visszat. korm. és más nemzetközi sz.</t>
  </si>
  <si>
    <t>Működési célú átvett pénzeszközök (=52+…+56)</t>
  </si>
  <si>
    <t>Felhalmozási célú átvett pénzeszközök (=58+…+62)</t>
  </si>
  <si>
    <t>Költségvetési bevételek (=13+19+33+45+51+57+63)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</si>
  <si>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</si>
  <si>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</si>
  <si>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</si>
  <si>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</si>
  <si>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Hitel-, kölcsönfelvétel pénzügyi vállalkozástól (=65+66+67)</t>
  </si>
  <si>
    <t>Belföldi értékpapírok bevételei (=69+..+72)</t>
  </si>
  <si>
    <t>Lekötött bankbetétek megszüntetése</t>
  </si>
  <si>
    <t>Maradvány igénybevétele (=74+75)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</si>
  <si>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</si>
  <si>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</si>
  <si>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</si>
  <si>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</si>
  <si>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</si>
  <si>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Belföldi finanszírozás bevételei (=68+73+76+…+81+84)</t>
  </si>
  <si>
    <t>Tulajdonosi kölcsönök bevételei (=82+83)</t>
  </si>
  <si>
    <t>Külföldi finanszírozás bevételei (=86+…+90)</t>
  </si>
  <si>
    <t>Hitelek, kölcsönök felvétele külföldi pénzintézetektől</t>
  </si>
  <si>
    <t>Hitelek, kölcsönök felvétele külföldi kormányoktól és nemzetk. szerv.</t>
  </si>
  <si>
    <t>B825</t>
  </si>
  <si>
    <t>Bevételek összesen (=64+94)</t>
  </si>
  <si>
    <t>B84</t>
  </si>
  <si>
    <t>Finanszírozási bevételek (=85+91+92+93)</t>
  </si>
  <si>
    <t>Váltóbevételek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</si>
  <si>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</si>
  <si>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</si>
  <si>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</si>
  <si>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</si>
  <si>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</si>
  <si>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</si>
  <si>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</si>
  <si>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</si>
  <si>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</si>
  <si>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</si>
  <si>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</si>
  <si>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</si>
  <si>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</si>
  <si>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</si>
  <si>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</si>
  <si>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</si>
  <si>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</si>
  <si>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</si>
  <si>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</si>
  <si>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</si>
  <si>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</si>
  <si>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</si>
  <si>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</si>
  <si>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</si>
  <si>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</si>
  <si>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</si>
  <si>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K5021</t>
  </si>
  <si>
    <t>Helyi önkormányzatok előző évi elszámolásából származó kiadások</t>
  </si>
  <si>
    <t>Helyi önkormányzatok törvényi előíráson alapuló befizetései</t>
  </si>
  <si>
    <t>K5022</t>
  </si>
  <si>
    <t>Egyéb elvonások és befizetések</t>
  </si>
  <si>
    <t>K5023</t>
  </si>
  <si>
    <t>Működési célú támogatások Európai Uniónak</t>
  </si>
  <si>
    <t>K513</t>
  </si>
  <si>
    <t>Felhalmozási célú támogatások az Európai Uniónak</t>
  </si>
  <si>
    <t>K89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</si>
  <si>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</si>
  <si>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</si>
  <si>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</si>
  <si>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</si>
  <si>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Belföldi kötvények beváltása</t>
  </si>
  <si>
    <t>K9125</t>
  </si>
  <si>
    <t>Pénzeszközök lekötött bankbetétként elhelyezése</t>
  </si>
  <si>
    <t>K919</t>
  </si>
  <si>
    <t>Rövid lejáratú tulajdonosi kölcsönök kiadásai</t>
  </si>
  <si>
    <t>Hosszú lejáratú tulajdonosi kölcsönök kiadásai</t>
  </si>
  <si>
    <t>K9191</t>
  </si>
  <si>
    <t>K9192</t>
  </si>
  <si>
    <t>Hitelek, kölcsönök törlesztése külföldi pénzintézeteknek</t>
  </si>
  <si>
    <t>K925</t>
  </si>
  <si>
    <t>Hitelek, kölcsönök törlesztése külföldi kormányoknak és nemz. szerv.</t>
  </si>
  <si>
    <t>Váltókiadások</t>
  </si>
  <si>
    <t>K94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</si>
  <si>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</si>
  <si>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</si>
  <si>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</si>
  <si>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</si>
  <si>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</si>
  <si>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</si>
  <si>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</si>
  <si>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</si>
  <si>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</si>
  <si>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</si>
  <si>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</si>
  <si>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</si>
  <si>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</si>
  <si>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</si>
  <si>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</si>
  <si>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</si>
  <si>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</si>
  <si>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</si>
  <si>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</si>
  <si>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</si>
  <si>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</si>
  <si>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</si>
  <si>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</si>
  <si>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</si>
  <si>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</si>
  <si>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</si>
  <si>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</si>
  <si>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</si>
  <si>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</si>
  <si>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</si>
  <si>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</si>
  <si>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</si>
  <si>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</si>
  <si>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</si>
  <si>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</si>
  <si>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</si>
  <si>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</si>
  <si>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</si>
  <si>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</si>
  <si>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</si>
  <si>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</si>
  <si>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</si>
  <si>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</si>
  <si>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</si>
  <si>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</si>
  <si>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</si>
  <si>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</si>
  <si>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</si>
  <si>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</si>
  <si>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</si>
  <si>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</si>
  <si>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</si>
  <si>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</si>
  <si>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</si>
  <si>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</si>
  <si>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</si>
  <si>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</si>
  <si>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</si>
  <si>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</si>
  <si>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</si>
  <si>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</si>
  <si>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</si>
  <si>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</si>
  <si>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</si>
  <si>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</si>
  <si>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</si>
  <si>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</si>
  <si>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</si>
  <si>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</si>
  <si>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</si>
  <si>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Beruházások (=166+…+172)</t>
  </si>
  <si>
    <t>Felújítások (=174+...+177)</t>
  </si>
  <si>
    <t>Egyéb felhalmozási célú kiadások (=179+…+187)</t>
  </si>
  <si>
    <t>Költségvetési kiadások (=114+115+140+149+165+173+178+188)</t>
  </si>
  <si>
    <t>Hitel-, kölcsöntörlesztés államháztartáson kívülre (=190+191+192)</t>
  </si>
  <si>
    <t>Belföldi értékpapírok kiadásai (=194+…+198)</t>
  </si>
  <si>
    <t>Tulajdonosi kölcsönök kiadásain (=206+207)</t>
  </si>
  <si>
    <t>Belföldi finanszírozás kiadásai (=193+199+…+205+208)</t>
  </si>
  <si>
    <t>Külföldi finanszírozás kiadásai (=210+…+214)</t>
  </si>
  <si>
    <t>Finanszírozási kiadások (=209+215+216+217)</t>
  </si>
  <si>
    <t>Kiadások összesen (=189+218)</t>
  </si>
  <si>
    <t>Forgatási célú külföldi értékpapírok beváltása, értékesítése</t>
  </si>
  <si>
    <t>Foglalkoztatottak személyi juttatásai (=96+…+108)</t>
  </si>
  <si>
    <t>Külső személyi juttatások (=110+111+112)</t>
  </si>
  <si>
    <t>Személyi juttatások (=109+113)</t>
  </si>
  <si>
    <t>Készletbeszerzés (=116+117+118)</t>
  </si>
  <si>
    <t>Kommunikációs szolgáltatások (=120+121)</t>
  </si>
  <si>
    <t>Szolgáltatási kiadások (=123+…+129)</t>
  </si>
  <si>
    <t>Kiküldetések, reklám- és propagandakiadások (=131+132)</t>
  </si>
  <si>
    <t>Különféle befizetések és egyéb dologi kiadások (=134+…+138)</t>
  </si>
  <si>
    <t>Dologi kiadások (=119+122+130+133+139)</t>
  </si>
  <si>
    <t>Ellátottak pénzbeli juttatásai (=141+...+148)</t>
  </si>
  <si>
    <t>Egyéb működési célú kiadások (=150+…+164)</t>
  </si>
  <si>
    <t>ebből Egyéb működési célú pénzeszköz-átadás</t>
  </si>
  <si>
    <t>Eredeti EI</t>
  </si>
  <si>
    <t>Mód. EI.</t>
  </si>
  <si>
    <t>Megvalósítandó cél</t>
  </si>
  <si>
    <t>Várdomb Község Önkormányzata</t>
  </si>
  <si>
    <t>Várdomb Község Önkormányzata(417754)</t>
  </si>
  <si>
    <t>Várdomb Község Önkormányzata (417754)</t>
  </si>
  <si>
    <t>ebből Nemzetiségi pótlék támogatása</t>
  </si>
  <si>
    <t>ebből Bölcsődei ellátás</t>
  </si>
  <si>
    <t>ebből Tanyagondnoki szolgálat</t>
  </si>
  <si>
    <t>ebből szociális étkeztetésből származó bevétel</t>
  </si>
  <si>
    <t>Várdombi Bölcsőde,Óvoda és Konyha (417237)</t>
  </si>
  <si>
    <t>forintban</t>
  </si>
  <si>
    <t>Bevételek</t>
  </si>
  <si>
    <t>Kiadások</t>
  </si>
  <si>
    <t>Kötelező feladatok</t>
  </si>
  <si>
    <t>Önként vállalt feladatok</t>
  </si>
  <si>
    <t>Államigazgatási feladatok</t>
  </si>
  <si>
    <t xml:space="preserve"> Összesen (=01+…+03)</t>
  </si>
  <si>
    <t>Összesen (=01+…+03)</t>
  </si>
  <si>
    <t>átlagos statisztikai állományi létszáma</t>
  </si>
  <si>
    <t>(önkormányzati szinten szinten összevont létszámadatok)</t>
  </si>
  <si>
    <t xml:space="preserve">Kuckó Bölcsőde </t>
  </si>
  <si>
    <t>Várdombi Óvoda</t>
  </si>
  <si>
    <t>Várdombi Főzőkonyha</t>
  </si>
  <si>
    <t>Közalkalmazottak</t>
  </si>
  <si>
    <t>Választott tisztségviselő</t>
  </si>
  <si>
    <t>Intézmény</t>
  </si>
  <si>
    <t>Védőnő</t>
  </si>
  <si>
    <t>Szociális segítő</t>
  </si>
  <si>
    <t>Tanyagondnok</t>
  </si>
  <si>
    <t>Művelődési ház gondnok</t>
  </si>
  <si>
    <t>Bölcsődei gondozónő</t>
  </si>
  <si>
    <t>Élelmezésvezető</t>
  </si>
  <si>
    <t>Szakács</t>
  </si>
  <si>
    <t>Konyhai kisegítő</t>
  </si>
  <si>
    <t>Bölcsőde</t>
  </si>
  <si>
    <t>Konyha</t>
  </si>
  <si>
    <t>Működési kiadások</t>
  </si>
  <si>
    <t xml:space="preserve">Megnevezés </t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</si>
  <si>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</si>
  <si>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</si>
  <si>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</si>
  <si>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</si>
  <si>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</si>
  <si>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</si>
  <si>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</si>
  <si>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</si>
  <si>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</si>
  <si>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</si>
  <si>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</si>
  <si>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</si>
  <si>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</si>
  <si>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</si>
  <si>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</si>
  <si>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</si>
  <si>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</si>
  <si>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</si>
  <si>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</si>
  <si>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</si>
  <si>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</si>
  <si>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</si>
  <si>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r>
      <t xml:space="preserve">Felhalmozási célú támogatások ÁHB </t>
    </r>
    <r>
      <rPr>
        <b/>
        <sz val="10"/>
        <rFont val="Arial"/>
        <family val="2"/>
        <charset val="238"/>
      </rPr>
      <t>(B2</t>
    </r>
    <r>
      <rPr>
        <sz val="10"/>
        <color theme="1"/>
        <rFont val="Arial"/>
        <family val="2"/>
        <charset val="238"/>
      </rPr>
      <t>)</t>
    </r>
  </si>
  <si>
    <r>
      <t>Felhalmozási bevételek</t>
    </r>
    <r>
      <rPr>
        <b/>
        <sz val="10"/>
        <rFont val="Arial"/>
        <family val="2"/>
        <charset val="238"/>
      </rPr>
      <t>(B5)</t>
    </r>
  </si>
  <si>
    <r>
      <t>Felhalmozási célú  átvett pénzeszközök</t>
    </r>
    <r>
      <rPr>
        <b/>
        <sz val="10"/>
        <rFont val="Arial"/>
        <family val="2"/>
        <charset val="238"/>
      </rPr>
      <t xml:space="preserve"> (B7)</t>
    </r>
  </si>
  <si>
    <r>
      <t xml:space="preserve">Működési célú támogatások ÁHB </t>
    </r>
    <r>
      <rPr>
        <b/>
        <sz val="10"/>
        <color theme="1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>B1)</t>
    </r>
  </si>
  <si>
    <r>
      <t>Közhatalmi bevételek (</t>
    </r>
    <r>
      <rPr>
        <b/>
        <sz val="10"/>
        <rFont val="Arial"/>
        <family val="2"/>
        <charset val="238"/>
      </rPr>
      <t>B3)</t>
    </r>
  </si>
  <si>
    <r>
      <t>Működési bevételek(</t>
    </r>
    <r>
      <rPr>
        <b/>
        <sz val="10"/>
        <rFont val="Arial"/>
        <family val="2"/>
        <charset val="238"/>
      </rPr>
      <t>B4)</t>
    </r>
  </si>
  <si>
    <r>
      <t>Működési célú átvett pénzeszközök  ÁHB (</t>
    </r>
    <r>
      <rPr>
        <b/>
        <sz val="10"/>
        <rFont val="Arial"/>
        <family val="2"/>
        <charset val="238"/>
      </rPr>
      <t>B14)</t>
    </r>
  </si>
  <si>
    <r>
      <t>Működési célú átvett pénzeszközök ÁHK(</t>
    </r>
    <r>
      <rPr>
        <b/>
        <sz val="10"/>
        <rFont val="Arial"/>
        <family val="2"/>
        <charset val="238"/>
      </rPr>
      <t>B6</t>
    </r>
    <r>
      <rPr>
        <sz val="10"/>
        <color theme="1"/>
        <rFont val="Arial"/>
        <family val="2"/>
        <charset val="238"/>
      </rPr>
      <t>)</t>
    </r>
  </si>
  <si>
    <r>
      <t>Személyi juttatások(</t>
    </r>
    <r>
      <rPr>
        <b/>
        <sz val="10"/>
        <rFont val="Arial"/>
        <family val="2"/>
        <charset val="238"/>
      </rPr>
      <t>K1)</t>
    </r>
  </si>
  <si>
    <r>
      <t>Munkaadókat terhelő járulékok és szociális hozzájárulási adó (</t>
    </r>
    <r>
      <rPr>
        <b/>
        <sz val="10"/>
        <rFont val="Arial"/>
        <family val="2"/>
        <charset val="238"/>
      </rPr>
      <t>K2)</t>
    </r>
  </si>
  <si>
    <r>
      <t xml:space="preserve">Dologi kiadások </t>
    </r>
    <r>
      <rPr>
        <b/>
        <sz val="10"/>
        <rFont val="Arial"/>
        <family val="2"/>
        <charset val="238"/>
      </rPr>
      <t>(K3</t>
    </r>
    <r>
      <rPr>
        <sz val="10"/>
        <color theme="1"/>
        <rFont val="Arial"/>
        <family val="2"/>
        <charset val="238"/>
      </rPr>
      <t>)</t>
    </r>
  </si>
  <si>
    <r>
      <t>Ellátottak pénzbeli juttatása (</t>
    </r>
    <r>
      <rPr>
        <b/>
        <sz val="10"/>
        <rFont val="Arial"/>
        <family val="2"/>
        <charset val="238"/>
      </rPr>
      <t>K4</t>
    </r>
    <r>
      <rPr>
        <sz val="10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</si>
  <si>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0"/>
        <rFont val="Arial"/>
        <family val="2"/>
        <charset val="238"/>
      </rPr>
      <t>(K5)</t>
    </r>
  </si>
  <si>
    <r>
      <t xml:space="preserve">Beruházások </t>
    </r>
    <r>
      <rPr>
        <b/>
        <sz val="10"/>
        <rFont val="Arial"/>
        <family val="2"/>
        <charset val="238"/>
      </rPr>
      <t>(K6)</t>
    </r>
  </si>
  <si>
    <r>
      <t>Felújítások (</t>
    </r>
    <r>
      <rPr>
        <b/>
        <sz val="10"/>
        <rFont val="Arial"/>
        <family val="2"/>
        <charset val="238"/>
      </rPr>
      <t>K7)</t>
    </r>
  </si>
  <si>
    <t xml:space="preserve">Forintban </t>
  </si>
  <si>
    <t>Várdomb Község Önkormányzata (417765)</t>
  </si>
  <si>
    <t>jogcím/ hónap</t>
  </si>
  <si>
    <t xml:space="preserve">január </t>
  </si>
  <si>
    <t xml:space="preserve">február </t>
  </si>
  <si>
    <t xml:space="preserve">március </t>
  </si>
  <si>
    <t xml:space="preserve">április </t>
  </si>
  <si>
    <t xml:space="preserve">május </t>
  </si>
  <si>
    <t xml:space="preserve">június </t>
  </si>
  <si>
    <t xml:space="preserve">július </t>
  </si>
  <si>
    <t xml:space="preserve">augusztus </t>
  </si>
  <si>
    <t xml:space="preserve">szeptember </t>
  </si>
  <si>
    <t>október</t>
  </si>
  <si>
    <t xml:space="preserve">november </t>
  </si>
  <si>
    <t xml:space="preserve">december </t>
  </si>
  <si>
    <t>Működési célú támogatások (B1)</t>
  </si>
  <si>
    <t>Felhalmozási c.támogatások ÁHB (B2)</t>
  </si>
  <si>
    <t xml:space="preserve">Közhatalmi bevételek ( B3) </t>
  </si>
  <si>
    <t>Működési bevételek ( B4)</t>
  </si>
  <si>
    <t xml:space="preserve">Felhalmozási bevételek ( B5) </t>
  </si>
  <si>
    <t xml:space="preserve">Működési célú átvett pénzeszközök ( B6) </t>
  </si>
  <si>
    <t>Felhalmozási célú átvett pénzeszközök (B7)</t>
  </si>
  <si>
    <t xml:space="preserve">KÖLTSÉGVETÉSI BEVÉTELEK </t>
  </si>
  <si>
    <t>Személyi jutattások (K1)</t>
  </si>
  <si>
    <t>Munk. Jár. és szoc. hozz.adó (K2)</t>
  </si>
  <si>
    <t>Dologi kiadások (K3)</t>
  </si>
  <si>
    <t>Ellátottak pénzbeli juttatásai ( K4)</t>
  </si>
  <si>
    <t>Egyéb Működési kiadások (K5)</t>
  </si>
  <si>
    <t>Beruházások (K6)</t>
  </si>
  <si>
    <t>Felújítások (K7)</t>
  </si>
  <si>
    <t>Egyéb felhalmozási kidások (K8)</t>
  </si>
  <si>
    <t xml:space="preserve">KÖLTSÉGVETÉSI KIADÁSOK </t>
  </si>
  <si>
    <t>Tartalomjegyzék</t>
  </si>
  <si>
    <t>Szám</t>
  </si>
  <si>
    <t>melléklet megnevezés</t>
  </si>
  <si>
    <t>Várdomb Község Önkormányzat önkormányzati szinten összevont - konszolidált - bevételek és kiadások</t>
  </si>
  <si>
    <t>Várdomb Község Önkormányzat céltartalék részletezése</t>
  </si>
  <si>
    <t>Várdomb Község Önkormányzat átlagos statisztikai állományi létszáma</t>
  </si>
  <si>
    <t>Várdomb Község Önkormányzat engedélyezett létszámkerete</t>
  </si>
  <si>
    <t>Várdomb Község Önkormányzat önkormányzati szinten összevont költségvetési mérleg</t>
  </si>
  <si>
    <t>Várdomb Község Önkormányzat intézmény szintű költségvetési mérleg</t>
  </si>
  <si>
    <t>Várdomb Község Önkormányzata önkormányzati szinten összevont finanszírozási ütemterv és likviditási terv</t>
  </si>
  <si>
    <t>Várdomb Község Önkormányzata intézmény szintű likvidítási és ütemterv finanszírozási szükséglethez</t>
  </si>
  <si>
    <t>Várdombi Bölcsőde,Óvoda és Konyha intézmény szintű költségvetési mérleg</t>
  </si>
  <si>
    <t>Várdombi Bölcsőde,Óvoda és Konyha intézmény szintű likvidítási és ütemterv finanszírozási szükséglethez</t>
  </si>
  <si>
    <t>(intézményi szinten összevont létszámadatok)</t>
  </si>
  <si>
    <t>Várdomb Község Önkormányzata ((417754) engedélyezett létszámkerete</t>
  </si>
  <si>
    <t>Várdomb Község Önkormányzata((417754) közfoglalkoztatási engedélyezett létszámkerete</t>
  </si>
  <si>
    <t>Várdombi Bölcsőde,Óvoda és Konyha (417237) engedélyezett létszámkerete</t>
  </si>
  <si>
    <t>Intézményvezető /Óvónő</t>
  </si>
  <si>
    <t>Könyvtáros</t>
  </si>
  <si>
    <t>Karbantartó</t>
  </si>
  <si>
    <t>Várdomb Község Önkormányzat kiemelt előirányzatok és irányító szervi támogatás szervezeti egységek,intézmények bontásában és összesítve</t>
  </si>
  <si>
    <t>Várdomb Község Önkormányzat intézményi szintű bevételek és kiadások</t>
  </si>
  <si>
    <t>Várdombi Bölcsőde,Óvoda és Konyha  intézményi szintű bevételek és kiadások</t>
  </si>
  <si>
    <t>Várdombi Bölcsőde,Óvoda és Konyha  bevételek és kiadások szervezeti egységek szintjén</t>
  </si>
  <si>
    <t>Zöldterület gazdálkodással kapcsolatos feladatok ellátásának támogatása</t>
  </si>
  <si>
    <t xml:space="preserve">Közvilágítás fenntartásának támogatása  </t>
  </si>
  <si>
    <t xml:space="preserve">Köztemető fenntartásal kapcsolatos feladatok támogatása </t>
  </si>
  <si>
    <t xml:space="preserve">Közutak fenntartásának támogatása </t>
  </si>
  <si>
    <t>diff.</t>
  </si>
  <si>
    <t>ebből Kiegészítő támogatás</t>
  </si>
  <si>
    <t>ebből Kiegészítő támogatás(bőlcsödei pótlék)</t>
  </si>
  <si>
    <t>Egyenleg=finanszírozási szükséglet</t>
  </si>
  <si>
    <r>
      <t>Személyi juttatások(</t>
    </r>
    <r>
      <rPr>
        <b/>
        <sz val="12"/>
        <rFont val="Arial Narrow"/>
        <family val="2"/>
        <charset val="238"/>
      </rPr>
      <t>K1)</t>
    </r>
  </si>
  <si>
    <t>B11311</t>
  </si>
  <si>
    <t>B11321</t>
  </si>
  <si>
    <t>Diff</t>
  </si>
  <si>
    <t xml:space="preserve">ebből Egyéb önkormányzati feladatok támogatása   </t>
  </si>
  <si>
    <t>ebből Lakott külterületekkel kapcsolatos feladatok támogatása</t>
  </si>
  <si>
    <t>ebből intézményen kívüli gyermekétkeztetés támogatása</t>
  </si>
  <si>
    <t>Módosított 1.</t>
  </si>
  <si>
    <t>ebből Környezetvédelmi, természetvédelmi, műemlékv., építésügyi stb. bírság, egyéb pótlék</t>
  </si>
  <si>
    <t>Eredeti összeg</t>
  </si>
  <si>
    <t>Módosított összeg</t>
  </si>
  <si>
    <t>Egyenleg= finanszírozási szükséglet</t>
  </si>
  <si>
    <t>VÁRDOMB KÖZSÉG ÖNKORMÁNYZATA 2022.évi költségvetés</t>
  </si>
  <si>
    <t xml:space="preserve">Várdomb Község Önkormányzat 2022. évi kötelező, önként vállalt, állami (államigazgatási) feladatok bevételei és kiadásai </t>
  </si>
  <si>
    <t>(2022.évi kiemelt előirányzatok és irányító szervi támogatás szervezeti egységek,intézmények bontásában és összesítve)</t>
  </si>
  <si>
    <t>(2022. évi önkormányzati szinten összevont - konszolidált - bevételek és kiadások)</t>
  </si>
  <si>
    <t>(2022.évi intézményi szintű bevételek és kiadások)</t>
  </si>
  <si>
    <t>(2022. évi intézményi szintű bevételek és kiadások)</t>
  </si>
  <si>
    <t>(2022. évi bevételek és kiadások szervezeti egységek szintjén )</t>
  </si>
  <si>
    <t>(önkormányzat szintű bevételek, kiadások kötelező, önként vállalt , állami(államigazgatási) bontásban 2022. év</t>
  </si>
  <si>
    <t>(intézmény szintű bevételek, kiadások kötelező, önként vállalt , állami(államigazgatási) bontásban 2022. év</t>
  </si>
  <si>
    <t>Céltartalék részletezése 2022.év</t>
  </si>
  <si>
    <t>2022. jan. 1.</t>
  </si>
  <si>
    <t>2022. dec. 31.</t>
  </si>
  <si>
    <t>(önkormányzati szinten összevont költségvetési mérleg) 2022. év</t>
  </si>
  <si>
    <t>(intézmény szintű költségvetési mérleg) 2022. év</t>
  </si>
  <si>
    <t>(önkormányzati szinten összevont előirányzatfelhasználási és likviditási terv 2022.év.)</t>
  </si>
  <si>
    <t>(intézmény szintű likvidítási és ütemterv finanszírozási szükséglethez 2022. év)</t>
  </si>
  <si>
    <t>Felelõs állattartás elõsegítése (MFP)</t>
  </si>
  <si>
    <t>Tanyagondnoki kisbusz beszerzésének támogatása (MFP)</t>
  </si>
  <si>
    <t>Urnafal kiép,felúj.,kútfelújítás temetõ infrastr.fejl. (MFP)</t>
  </si>
  <si>
    <t>Közösségszervezéshez kapcsolódó eszközbeszerzés(MFP) -önereje</t>
  </si>
  <si>
    <t>Egészségügyi szolgálati jogviszony</t>
  </si>
  <si>
    <t>2022.év.</t>
  </si>
  <si>
    <t>A költségvetési évet követő három év tervezett előirányzatainak keretszámai főbb csoportokban önkormányzati szinten</t>
  </si>
  <si>
    <t xml:space="preserve">  Forintban</t>
  </si>
  <si>
    <t>Sor-
szám</t>
  </si>
  <si>
    <t xml:space="preserve">
Megnevezés</t>
  </si>
  <si>
    <t>Kötelezettségek</t>
  </si>
  <si>
    <t>2023. év</t>
  </si>
  <si>
    <t>2024. év</t>
  </si>
  <si>
    <t>összesen</t>
  </si>
  <si>
    <t>A</t>
  </si>
  <si>
    <t xml:space="preserve">B </t>
  </si>
  <si>
    <t>C</t>
  </si>
  <si>
    <t>D</t>
  </si>
  <si>
    <t>E</t>
  </si>
  <si>
    <t>F</t>
  </si>
  <si>
    <t>G</t>
  </si>
  <si>
    <t>H</t>
  </si>
  <si>
    <t>J</t>
  </si>
  <si>
    <t>K=(H+I+J)</t>
  </si>
  <si>
    <t>Munkaadókat terhelő járulékok és szociális hozzájárulási adó (K2)</t>
  </si>
  <si>
    <t>K 331</t>
  </si>
  <si>
    <t>Összesen (1+2+3)</t>
  </si>
  <si>
    <t>A költségvetési évet követő három év tervezett előirányzatainak keretszámai főbb csoportokban intézményi szinten</t>
  </si>
  <si>
    <t>Várdomb Község Önkormányzata a költségvetési évet követő három év tervezett előirányzatainak keretszámai főbb csoportokban</t>
  </si>
  <si>
    <t>2022.év</t>
  </si>
  <si>
    <t>2025. év</t>
  </si>
  <si>
    <t>Személyi juttatások(K1101)</t>
  </si>
  <si>
    <t>í</t>
  </si>
  <si>
    <t>Módosított Előirányzat</t>
  </si>
  <si>
    <t>Önkormányzati járdaépítés/felújítás támogatása - 2022.év (MFP)</t>
  </si>
  <si>
    <r>
      <t xml:space="preserve">Egyéb felhalmozási célú kiadások </t>
    </r>
    <r>
      <rPr>
        <b/>
        <sz val="10"/>
        <color theme="1"/>
        <rFont val="Arial"/>
        <family val="2"/>
        <charset val="238"/>
      </rPr>
      <t>(K8)</t>
    </r>
  </si>
  <si>
    <t>Módosított  előirányzat</t>
  </si>
  <si>
    <t>Módosított előirányzat</t>
  </si>
  <si>
    <t>16. melléklet a 11/2022.(IX.28.) önkormányzati rendelethez</t>
  </si>
  <si>
    <t xml:space="preserve">Módosított előirányzat </t>
  </si>
  <si>
    <t>Teljesítés 2022.12.31.</t>
  </si>
  <si>
    <t>Előirányzatmódosítás 2022.12.31.</t>
  </si>
  <si>
    <t>2014.DDOP pályázat-(orvosi rendelő)</t>
  </si>
  <si>
    <t>1. melléklet a /2023.(V.24.) önkormányzati rendelethez</t>
  </si>
  <si>
    <t>2. melléklet a /2023.(V.24.) önkormányzati rendelethez</t>
  </si>
  <si>
    <t>3. melléklet a /2023.(V.24.) önkormányzati rendelethez</t>
  </si>
  <si>
    <t>4. melléklet a 2023.(V.24.)önkormányzati rendelethez</t>
  </si>
  <si>
    <t>5. melléklet a /2023.(V.24.) önkormányzati rendelethez</t>
  </si>
  <si>
    <t>6. melléklet a /2023.(V.24.) önkormányzati rendelethez</t>
  </si>
  <si>
    <t>7. melléklet a /2023.(V.24.) önkormányzati rendelethez</t>
  </si>
  <si>
    <t>8. melléklet a /2023(V.24.)önkormányzati rendelethez</t>
  </si>
  <si>
    <t>9. melléklet a /2023.V.24.) önkormányzati rendelethez</t>
  </si>
  <si>
    <t>10. melléklet a 11/2023.(V.24.) önkormányzati rendelethez</t>
  </si>
  <si>
    <t>11. melléklet a /2023.(V.24.) önkormányzati rendelethez</t>
  </si>
  <si>
    <t>12. melléklet a /2023.(V.24.) önkormányzati rendelethez</t>
  </si>
  <si>
    <t>13. melléklet a /2023.(V.24.) önkormányzati rendelethez</t>
  </si>
  <si>
    <t>14. melléklet a 2023.(V.24.) önkormányzati rendelethez</t>
  </si>
  <si>
    <t>15. melléklet a 2023.(V.24.) önkormányzati rendelethez</t>
  </si>
  <si>
    <t>á</t>
  </si>
  <si>
    <t>6 fő</t>
  </si>
  <si>
    <t>2 fő</t>
  </si>
  <si>
    <t>11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</si>
</sst>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F_t_-;\-* #,##0\ _F_t_-;_-* &quot;-&quot;\ _F_t_-;_-@_-"/>
    <numFmt numFmtId="165" formatCode="0__"/>
    <numFmt numFmtId="166" formatCode="00"/>
    <numFmt numFmtId="167" formatCode="\ ##########"/>
    <numFmt numFmtId="168" formatCode="General\ \f\ő"/>
    <numFmt numFmtId="169" formatCode="#,###"/>
  </numFmts>
  <fonts count="80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Narrow"/>
      <family val="2"/>
      <charset val="238"/>
    </font>
    <font>
      <b/>
      <sz val="14"/>
      <name val="Arial CE"/>
      <charset val="238"/>
    </font>
    <font>
      <b/>
      <i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  <font>
      <b/>
      <sz val="16"/>
      <name val="Arial"/>
      <family val="2"/>
      <charset val="238"/>
    </font>
    <font>
      <sz val="10"/>
      <color rgb="FFFF0000"/>
      <name val="Arial CE"/>
      <charset val="238"/>
    </font>
    <font>
      <sz val="12"/>
      <color indexed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0"/>
      <color rgb="FFFFFF00"/>
      <name val="Arial"/>
      <family val="2"/>
      <charset val="238"/>
    </font>
    <font>
      <sz val="10"/>
      <color rgb="FFFFFF00"/>
      <name val="Arial CE"/>
      <charset val="238"/>
    </font>
    <font>
      <b/>
      <sz val="10"/>
      <color rgb="FFFFFF00"/>
      <name val="Arial CE"/>
      <charset val="238"/>
    </font>
    <font>
      <sz val="10"/>
      <color rgb="FFC00000"/>
      <name val="Arial CE"/>
      <charset val="238"/>
    </font>
    <font>
      <b/>
      <sz val="10"/>
      <color rgb="FFC00000"/>
      <name val="Arial CE"/>
      <charset val="238"/>
    </font>
    <font>
      <b/>
      <sz val="14"/>
      <color rgb="FFC00000"/>
      <name val="Arial CE"/>
      <charset val="238"/>
    </font>
    <font>
      <b/>
      <i/>
      <sz val="10"/>
      <color indexed="8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0"/>
      <color theme="0"/>
      <name val="Arial CE"/>
      <charset val="238"/>
    </font>
    <font>
      <sz val="12"/>
      <color rgb="FFFFFF0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6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MS Sans Serif"/>
      <family val="2"/>
      <charset val="238"/>
    </font>
    <font>
      <i/>
      <sz val="9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sz val="14"/>
      <color rgb="FFFFFF00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rgb="FFC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ck">
        <color rgb="FFC00000"/>
      </top>
      <bottom style="thick">
        <color rgb="FFC00000"/>
      </bottom>
      <diagonal/>
    </border>
    <border>
      <left/>
      <right style="double">
        <color indexed="64"/>
      </right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rgb="FFC00000"/>
      </top>
      <bottom style="thick">
        <color indexed="64"/>
      </bottom>
      <diagonal/>
    </border>
    <border>
      <left/>
      <right style="double">
        <color indexed="64"/>
      </right>
      <top style="thick">
        <color rgb="FFC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C00000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22" fillId="0" borderId="0"/>
    <xf numFmtId="0" fontId="70" fillId="0" borderId="0"/>
    <xf numFmtId="0" fontId="75" fillId="0" borderId="0"/>
  </cellStyleXfs>
  <cellXfs count="1046">
    <xf numFmtId="0" fontId="0" fillId="0" borderId="0" xfId="0"/>
    <xf numFmtId="0" fontId="1" fillId="0" borderId="0" xfId="0" applyFont="1"/>
    <xf numFmtId="0" fontId="2" fillId="0" borderId="0" xfId="0" applyFont="1"/>
    <xf numFmtId="166" fontId="9" fillId="0" borderId="0" xfId="0" applyNumberFormat="1" applyFont="1"/>
    <xf numFmtId="0" fontId="11" fillId="0" borderId="0" xfId="0" applyFont="1"/>
    <xf numFmtId="0" fontId="2" fillId="3" borderId="0" xfId="0" applyFont="1" applyFill="1"/>
    <xf numFmtId="0" fontId="2" fillId="4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  <xf numFmtId="168" fontId="0" fillId="0" borderId="1" xfId="0" applyNumberFormat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vertical="center" wrapText="1"/>
    </xf>
    <xf numFmtId="3" fontId="31" fillId="0" borderId="23" xfId="0" applyNumberFormat="1" applyFont="1" applyBorder="1" applyAlignment="1">
      <alignment horizontal="right" vertical="center" wrapText="1"/>
    </xf>
    <xf numFmtId="3" fontId="27" fillId="0" borderId="23" xfId="0" applyNumberFormat="1" applyFont="1" applyBorder="1" applyAlignment="1">
      <alignment vertical="center" wrapText="1"/>
    </xf>
    <xf numFmtId="3" fontId="31" fillId="0" borderId="23" xfId="0" applyNumberFormat="1" applyFont="1" applyBorder="1" applyAlignment="1">
      <alignment horizontal="right" vertical="center"/>
    </xf>
    <xf numFmtId="0" fontId="26" fillId="0" borderId="2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" fillId="0" borderId="15" xfId="0" applyFont="1" applyBorder="1"/>
    <xf numFmtId="0" fontId="32" fillId="7" borderId="22" xfId="0" applyFont="1" applyFill="1" applyBorder="1" applyAlignment="1">
      <alignment horizontal="center" vertical="center"/>
    </xf>
    <xf numFmtId="0" fontId="32" fillId="7" borderId="23" xfId="0" applyFont="1" applyFill="1" applyBorder="1" applyAlignment="1">
      <alignment vertical="center" wrapText="1"/>
    </xf>
    <xf numFmtId="3" fontId="32" fillId="7" borderId="23" xfId="0" applyNumberFormat="1" applyFont="1" applyFill="1" applyBorder="1" applyAlignment="1">
      <alignment horizontal="right" vertical="center" wrapText="1"/>
    </xf>
    <xf numFmtId="3" fontId="32" fillId="7" borderId="25" xfId="0" applyNumberFormat="1" applyFont="1" applyFill="1" applyBorder="1" applyAlignment="1">
      <alignment vertical="top" wrapText="1"/>
    </xf>
    <xf numFmtId="3" fontId="33" fillId="7" borderId="23" xfId="0" applyNumberFormat="1" applyFont="1" applyFill="1" applyBorder="1" applyAlignment="1">
      <alignment vertical="center"/>
    </xf>
    <xf numFmtId="3" fontId="32" fillId="7" borderId="23" xfId="0" applyNumberFormat="1" applyFont="1" applyFill="1" applyBorder="1" applyAlignment="1">
      <alignment horizontal="right" vertical="center"/>
    </xf>
    <xf numFmtId="3" fontId="32" fillId="7" borderId="24" xfId="0" applyNumberFormat="1" applyFont="1" applyFill="1" applyBorder="1" applyAlignment="1">
      <alignment horizontal="right" vertical="center"/>
    </xf>
    <xf numFmtId="0" fontId="21" fillId="0" borderId="33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10" fontId="20" fillId="8" borderId="33" xfId="0" applyNumberFormat="1" applyFont="1" applyFill="1" applyBorder="1" applyAlignment="1">
      <alignment horizontal="justify" vertical="center"/>
    </xf>
    <xf numFmtId="10" fontId="17" fillId="8" borderId="1" xfId="0" applyNumberFormat="1" applyFont="1" applyFill="1" applyBorder="1" applyAlignment="1">
      <alignment horizontal="center" vertical="center"/>
    </xf>
    <xf numFmtId="10" fontId="17" fillId="8" borderId="34" xfId="0" applyNumberFormat="1" applyFont="1" applyFill="1" applyBorder="1" applyAlignment="1">
      <alignment horizontal="center" vertical="center"/>
    </xf>
    <xf numFmtId="0" fontId="20" fillId="7" borderId="33" xfId="0" applyFont="1" applyFill="1" applyBorder="1" applyAlignment="1">
      <alignment horizontal="justify" vertical="center"/>
    </xf>
    <xf numFmtId="168" fontId="17" fillId="7" borderId="1" xfId="0" applyNumberFormat="1" applyFont="1" applyFill="1" applyBorder="1" applyAlignment="1">
      <alignment horizontal="center" vertical="center"/>
    </xf>
    <xf numFmtId="168" fontId="17" fillId="7" borderId="34" xfId="0" applyNumberFormat="1" applyFont="1" applyFill="1" applyBorder="1" applyAlignment="1">
      <alignment horizontal="center" vertical="center"/>
    </xf>
    <xf numFmtId="0" fontId="20" fillId="7" borderId="40" xfId="0" applyFont="1" applyFill="1" applyBorder="1" applyAlignment="1">
      <alignment horizontal="justify" vertical="center"/>
    </xf>
    <xf numFmtId="168" fontId="17" fillId="7" borderId="41" xfId="0" applyNumberFormat="1" applyFont="1" applyFill="1" applyBorder="1" applyAlignment="1">
      <alignment horizontal="center" vertical="center"/>
    </xf>
    <xf numFmtId="168" fontId="17" fillId="7" borderId="42" xfId="0" applyNumberFormat="1" applyFont="1" applyFill="1" applyBorder="1" applyAlignment="1">
      <alignment horizontal="center" vertical="center"/>
    </xf>
    <xf numFmtId="168" fontId="0" fillId="6" borderId="34" xfId="0" applyNumberFormat="1" applyFill="1" applyBorder="1" applyAlignment="1">
      <alignment horizontal="center" vertical="center"/>
    </xf>
    <xf numFmtId="168" fontId="4" fillId="7" borderId="1" xfId="0" applyNumberFormat="1" applyFont="1" applyFill="1" applyBorder="1" applyAlignment="1">
      <alignment horizontal="center" vertical="center"/>
    </xf>
    <xf numFmtId="168" fontId="1" fillId="0" borderId="0" xfId="0" applyNumberFormat="1" applyFont="1"/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1" fillId="0" borderId="13" xfId="0" applyFont="1" applyBorder="1"/>
    <xf numFmtId="3" fontId="1" fillId="0" borderId="0" xfId="0" applyNumberFormat="1" applyFont="1"/>
    <xf numFmtId="0" fontId="4" fillId="0" borderId="66" xfId="0" applyFont="1" applyBorder="1"/>
    <xf numFmtId="0" fontId="4" fillId="0" borderId="67" xfId="0" applyFont="1" applyBorder="1" applyAlignment="1">
      <alignment horizontal="center" wrapText="1"/>
    </xf>
    <xf numFmtId="0" fontId="4" fillId="0" borderId="68" xfId="0" applyFont="1" applyBorder="1"/>
    <xf numFmtId="0" fontId="4" fillId="0" borderId="69" xfId="0" applyFont="1" applyBorder="1" applyAlignment="1">
      <alignment horizontal="center" wrapText="1"/>
    </xf>
    <xf numFmtId="3" fontId="4" fillId="0" borderId="9" xfId="0" applyNumberFormat="1" applyFont="1" applyBorder="1"/>
    <xf numFmtId="3" fontId="4" fillId="0" borderId="72" xfId="0" applyNumberFormat="1" applyFont="1" applyBorder="1"/>
    <xf numFmtId="3" fontId="4" fillId="0" borderId="4" xfId="0" applyNumberFormat="1" applyFont="1" applyBorder="1"/>
    <xf numFmtId="3" fontId="4" fillId="0" borderId="34" xfId="0" applyNumberFormat="1" applyFont="1" applyBorder="1"/>
    <xf numFmtId="3" fontId="35" fillId="0" borderId="4" xfId="0" applyNumberFormat="1" applyFont="1" applyBorder="1"/>
    <xf numFmtId="0" fontId="4" fillId="0" borderId="33" xfId="0" applyFont="1" applyBorder="1"/>
    <xf numFmtId="0" fontId="4" fillId="0" borderId="73" xfId="0" applyFont="1" applyBorder="1"/>
    <xf numFmtId="0" fontId="35" fillId="0" borderId="73" xfId="0" applyFont="1" applyBorder="1"/>
    <xf numFmtId="3" fontId="35" fillId="0" borderId="34" xfId="0" applyNumberFormat="1" applyFont="1" applyBorder="1"/>
    <xf numFmtId="0" fontId="35" fillId="0" borderId="33" xfId="0" applyFont="1" applyBorder="1"/>
    <xf numFmtId="3" fontId="28" fillId="0" borderId="34" xfId="0" applyNumberFormat="1" applyFont="1" applyBorder="1"/>
    <xf numFmtId="0" fontId="25" fillId="0" borderId="61" xfId="0" applyFont="1" applyBorder="1"/>
    <xf numFmtId="0" fontId="25" fillId="0" borderId="64" xfId="0" applyFont="1" applyBorder="1"/>
    <xf numFmtId="0" fontId="25" fillId="0" borderId="33" xfId="0" applyFont="1" applyBorder="1"/>
    <xf numFmtId="0" fontId="25" fillId="0" borderId="73" xfId="0" applyFont="1" applyBorder="1"/>
    <xf numFmtId="0" fontId="13" fillId="0" borderId="33" xfId="0" applyFont="1" applyBorder="1"/>
    <xf numFmtId="0" fontId="13" fillId="0" borderId="73" xfId="0" applyFont="1" applyBorder="1"/>
    <xf numFmtId="0" fontId="4" fillId="0" borderId="40" xfId="0" applyFont="1" applyBorder="1"/>
    <xf numFmtId="0" fontId="4" fillId="0" borderId="74" xfId="0" applyFont="1" applyBorder="1"/>
    <xf numFmtId="3" fontId="33" fillId="0" borderId="43" xfId="0" applyNumberFormat="1" applyFont="1" applyBorder="1"/>
    <xf numFmtId="3" fontId="36" fillId="0" borderId="43" xfId="0" applyNumberFormat="1" applyFont="1" applyBorder="1"/>
    <xf numFmtId="0" fontId="4" fillId="8" borderId="64" xfId="0" applyFont="1" applyFill="1" applyBorder="1"/>
    <xf numFmtId="0" fontId="0" fillId="8" borderId="65" xfId="0" applyFill="1" applyBorder="1"/>
    <xf numFmtId="0" fontId="35" fillId="8" borderId="65" xfId="0" applyFont="1" applyFill="1" applyBorder="1"/>
    <xf numFmtId="0" fontId="36" fillId="7" borderId="40" xfId="0" applyFont="1" applyFill="1" applyBorder="1"/>
    <xf numFmtId="3" fontId="36" fillId="7" borderId="54" xfId="0" applyNumberFormat="1" applyFont="1" applyFill="1" applyBorder="1"/>
    <xf numFmtId="0" fontId="36" fillId="7" borderId="74" xfId="0" applyFont="1" applyFill="1" applyBorder="1"/>
    <xf numFmtId="3" fontId="36" fillId="7" borderId="42" xfId="0" applyNumberFormat="1" applyFont="1" applyFill="1" applyBorder="1"/>
    <xf numFmtId="0" fontId="34" fillId="7" borderId="75" xfId="0" applyFont="1" applyFill="1" applyBorder="1"/>
    <xf numFmtId="0" fontId="34" fillId="7" borderId="76" xfId="0" applyFont="1" applyFill="1" applyBorder="1"/>
    <xf numFmtId="3" fontId="36" fillId="7" borderId="77" xfId="0" applyNumberFormat="1" applyFont="1" applyFill="1" applyBorder="1"/>
    <xf numFmtId="3" fontId="4" fillId="6" borderId="63" xfId="0" applyNumberFormat="1" applyFont="1" applyFill="1" applyBorder="1"/>
    <xf numFmtId="3" fontId="4" fillId="6" borderId="54" xfId="0" applyNumberFormat="1" applyFont="1" applyFill="1" applyBorder="1"/>
    <xf numFmtId="3" fontId="4" fillId="6" borderId="65" xfId="0" applyNumberFormat="1" applyFont="1" applyFill="1" applyBorder="1"/>
    <xf numFmtId="0" fontId="0" fillId="6" borderId="42" xfId="0" applyFill="1" applyBorder="1"/>
    <xf numFmtId="3" fontId="36" fillId="7" borderId="5" xfId="0" applyNumberFormat="1" applyFont="1" applyFill="1" applyBorder="1"/>
    <xf numFmtId="0" fontId="24" fillId="9" borderId="29" xfId="0" applyFont="1" applyFill="1" applyBorder="1"/>
    <xf numFmtId="3" fontId="4" fillId="6" borderId="5" xfId="0" applyNumberFormat="1" applyFont="1" applyFill="1" applyBorder="1"/>
    <xf numFmtId="3" fontId="4" fillId="6" borderId="9" xfId="0" applyNumberFormat="1" applyFont="1" applyFill="1" applyBorder="1"/>
    <xf numFmtId="3" fontId="36" fillId="6" borderId="43" xfId="0" applyNumberFormat="1" applyFont="1" applyFill="1" applyBorder="1"/>
    <xf numFmtId="0" fontId="24" fillId="9" borderId="3" xfId="0" applyFont="1" applyFill="1" applyBorder="1"/>
    <xf numFmtId="3" fontId="4" fillId="6" borderId="77" xfId="0" applyNumberFormat="1" applyFont="1" applyFill="1" applyBorder="1"/>
    <xf numFmtId="3" fontId="0" fillId="6" borderId="72" xfId="0" applyNumberFormat="1" applyFill="1" applyBorder="1"/>
    <xf numFmtId="3" fontId="28" fillId="0" borderId="9" xfId="0" applyNumberFormat="1" applyFont="1" applyBorder="1"/>
    <xf numFmtId="3" fontId="28" fillId="0" borderId="4" xfId="0" applyNumberFormat="1" applyFont="1" applyBorder="1"/>
    <xf numFmtId="3" fontId="28" fillId="0" borderId="72" xfId="0" applyNumberFormat="1" applyFont="1" applyBorder="1"/>
    <xf numFmtId="0" fontId="37" fillId="0" borderId="70" xfId="0" applyFont="1" applyBorder="1"/>
    <xf numFmtId="0" fontId="37" fillId="0" borderId="33" xfId="0" applyFont="1" applyBorder="1"/>
    <xf numFmtId="0" fontId="37" fillId="0" borderId="71" xfId="0" applyFont="1" applyBorder="1"/>
    <xf numFmtId="0" fontId="37" fillId="0" borderId="73" xfId="0" applyFont="1" applyBorder="1" applyAlignment="1">
      <alignment wrapText="1"/>
    </xf>
    <xf numFmtId="0" fontId="37" fillId="0" borderId="73" xfId="0" applyFont="1" applyBorder="1"/>
    <xf numFmtId="0" fontId="37" fillId="0" borderId="33" xfId="0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1" fillId="0" borderId="33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43" fillId="0" borderId="78" xfId="0" applyFont="1" applyBorder="1"/>
    <xf numFmtId="0" fontId="42" fillId="0" borderId="33" xfId="0" applyFont="1" applyBorder="1"/>
    <xf numFmtId="3" fontId="44" fillId="0" borderId="1" xfId="0" applyNumberFormat="1" applyFont="1" applyBorder="1"/>
    <xf numFmtId="3" fontId="45" fillId="0" borderId="79" xfId="0" applyNumberFormat="1" applyFont="1" applyBorder="1"/>
    <xf numFmtId="3" fontId="44" fillId="0" borderId="4" xfId="0" applyNumberFormat="1" applyFont="1" applyBorder="1"/>
    <xf numFmtId="3" fontId="45" fillId="0" borderId="43" xfId="0" applyNumberFormat="1" applyFont="1" applyBorder="1"/>
    <xf numFmtId="3" fontId="45" fillId="0" borderId="78" xfId="0" applyNumberFormat="1" applyFont="1" applyBorder="1"/>
    <xf numFmtId="0" fontId="46" fillId="0" borderId="40" xfId="0" applyFont="1" applyBorder="1"/>
    <xf numFmtId="3" fontId="44" fillId="0" borderId="41" xfId="0" applyNumberFormat="1" applyFont="1" applyBorder="1"/>
    <xf numFmtId="3" fontId="44" fillId="0" borderId="54" xfId="0" applyNumberFormat="1" applyFont="1" applyBorder="1"/>
    <xf numFmtId="0" fontId="0" fillId="0" borderId="15" xfId="0" applyBorder="1"/>
    <xf numFmtId="3" fontId="0" fillId="0" borderId="0" xfId="0" applyNumberFormat="1"/>
    <xf numFmtId="0" fontId="8" fillId="7" borderId="33" xfId="0" applyFont="1" applyFill="1" applyBorder="1"/>
    <xf numFmtId="3" fontId="13" fillId="7" borderId="1" xfId="0" applyNumberFormat="1" applyFont="1" applyFill="1" applyBorder="1"/>
    <xf numFmtId="3" fontId="13" fillId="7" borderId="4" xfId="0" applyNumberFormat="1" applyFont="1" applyFill="1" applyBorder="1"/>
    <xf numFmtId="0" fontId="32" fillId="8" borderId="22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vertical="center" wrapText="1"/>
    </xf>
    <xf numFmtId="3" fontId="32" fillId="8" borderId="23" xfId="0" applyNumberFormat="1" applyFont="1" applyFill="1" applyBorder="1" applyAlignment="1">
      <alignment horizontal="right" vertical="center" wrapText="1"/>
    </xf>
    <xf numFmtId="3" fontId="32" fillId="8" borderId="25" xfId="0" applyNumberFormat="1" applyFont="1" applyFill="1" applyBorder="1" applyAlignment="1">
      <alignment vertical="top" wrapText="1"/>
    </xf>
    <xf numFmtId="3" fontId="33" fillId="8" borderId="23" xfId="0" applyNumberFormat="1" applyFont="1" applyFill="1" applyBorder="1" applyAlignment="1">
      <alignment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vertical="center" wrapText="1"/>
    </xf>
    <xf numFmtId="3" fontId="32" fillId="6" borderId="23" xfId="0" applyNumberFormat="1" applyFont="1" applyFill="1" applyBorder="1" applyAlignment="1">
      <alignment horizontal="right" vertical="center" wrapText="1"/>
    </xf>
    <xf numFmtId="3" fontId="32" fillId="6" borderId="25" xfId="0" applyNumberFormat="1" applyFont="1" applyFill="1" applyBorder="1" applyAlignment="1">
      <alignment vertical="top" wrapText="1"/>
    </xf>
    <xf numFmtId="3" fontId="33" fillId="6" borderId="23" xfId="0" applyNumberFormat="1" applyFont="1" applyFill="1" applyBorder="1" applyAlignment="1">
      <alignment vertical="center"/>
    </xf>
    <xf numFmtId="3" fontId="32" fillId="6" borderId="24" xfId="0" applyNumberFormat="1" applyFont="1" applyFill="1" applyBorder="1" applyAlignment="1">
      <alignment horizontal="right" vertical="center"/>
    </xf>
    <xf numFmtId="3" fontId="45" fillId="0" borderId="80" xfId="0" applyNumberFormat="1" applyFont="1" applyBorder="1"/>
    <xf numFmtId="0" fontId="24" fillId="13" borderId="0" xfId="0" applyFont="1" applyFill="1" applyAlignment="1">
      <alignment horizontal="center" vertical="top" wrapText="1"/>
    </xf>
    <xf numFmtId="0" fontId="39" fillId="13" borderId="0" xfId="0" applyFont="1" applyFill="1" applyAlignment="1">
      <alignment horizontal="center"/>
    </xf>
    <xf numFmtId="0" fontId="36" fillId="13" borderId="0" xfId="0" applyFont="1" applyFill="1" applyAlignment="1">
      <alignment horizontal="center" vertical="top" wrapText="1"/>
    </xf>
    <xf numFmtId="0" fontId="36" fillId="1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6" fillId="0" borderId="0" xfId="0" applyFont="1" applyAlignment="1">
      <alignment horizontal="justify" vertical="center"/>
    </xf>
    <xf numFmtId="0" fontId="36" fillId="0" borderId="0" xfId="0" applyFont="1" applyAlignment="1">
      <alignment horizontal="left" vertical="center"/>
    </xf>
    <xf numFmtId="0" fontId="36" fillId="0" borderId="0" xfId="0" applyFont="1"/>
    <xf numFmtId="0" fontId="20" fillId="8" borderId="33" xfId="0" applyFont="1" applyFill="1" applyBorder="1" applyAlignment="1">
      <alignment horizontal="justify" vertical="center"/>
    </xf>
    <xf numFmtId="0" fontId="17" fillId="8" borderId="34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8" fontId="4" fillId="7" borderId="34" xfId="0" applyNumberFormat="1" applyFont="1" applyFill="1" applyBorder="1" applyAlignment="1">
      <alignment horizontal="center" vertical="center"/>
    </xf>
    <xf numFmtId="168" fontId="0" fillId="0" borderId="34" xfId="0" applyNumberFormat="1" applyBorder="1" applyAlignment="1">
      <alignment horizontal="center" vertical="center"/>
    </xf>
    <xf numFmtId="168" fontId="21" fillId="6" borderId="34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justify" vertical="center"/>
    </xf>
    <xf numFmtId="168" fontId="4" fillId="7" borderId="41" xfId="0" applyNumberFormat="1" applyFont="1" applyFill="1" applyBorder="1" applyAlignment="1">
      <alignment horizontal="center" vertical="center"/>
    </xf>
    <xf numFmtId="168" fontId="4" fillId="7" borderId="42" xfId="0" applyNumberFormat="1" applyFont="1" applyFill="1" applyBorder="1" applyAlignment="1">
      <alignment horizontal="center" vertical="center"/>
    </xf>
    <xf numFmtId="0" fontId="49" fillId="13" borderId="0" xfId="0" applyFont="1" applyFill="1" applyAlignment="1">
      <alignment horizontal="center" vertical="top" wrapText="1"/>
    </xf>
    <xf numFmtId="3" fontId="50" fillId="0" borderId="0" xfId="0" applyNumberFormat="1" applyFont="1"/>
    <xf numFmtId="3" fontId="31" fillId="0" borderId="24" xfId="0" applyNumberFormat="1" applyFont="1" applyBorder="1" applyAlignment="1">
      <alignment horizontal="right" vertical="center"/>
    </xf>
    <xf numFmtId="3" fontId="31" fillId="0" borderId="25" xfId="0" applyNumberFormat="1" applyFont="1" applyBorder="1" applyAlignment="1">
      <alignment horizontal="right" vertical="center" wrapText="1"/>
    </xf>
    <xf numFmtId="3" fontId="32" fillId="8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3" fontId="2" fillId="4" borderId="0" xfId="0" applyNumberFormat="1" applyFont="1" applyFill="1"/>
    <xf numFmtId="0" fontId="53" fillId="0" borderId="2" xfId="0" applyFont="1" applyBorder="1" applyAlignment="1">
      <alignment horizontal="center"/>
    </xf>
    <xf numFmtId="3" fontId="53" fillId="0" borderId="2" xfId="0" applyNumberFormat="1" applyFont="1" applyBorder="1" applyAlignment="1">
      <alignment vertical="center"/>
    </xf>
    <xf numFmtId="3" fontId="53" fillId="3" borderId="2" xfId="0" applyNumberFormat="1" applyFont="1" applyFill="1" applyBorder="1" applyAlignment="1">
      <alignment vertical="center"/>
    </xf>
    <xf numFmtId="0" fontId="54" fillId="0" borderId="0" xfId="0" applyFont="1"/>
    <xf numFmtId="3" fontId="54" fillId="0" borderId="0" xfId="0" applyNumberFormat="1" applyFont="1"/>
    <xf numFmtId="3" fontId="55" fillId="0" borderId="0" xfId="0" applyNumberFormat="1" applyFont="1"/>
    <xf numFmtId="3" fontId="56" fillId="0" borderId="0" xfId="0" applyNumberFormat="1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3" fontId="11" fillId="0" borderId="0" xfId="0" applyNumberFormat="1" applyFont="1"/>
    <xf numFmtId="3" fontId="57" fillId="0" borderId="0" xfId="0" applyNumberFormat="1" applyFont="1"/>
    <xf numFmtId="3" fontId="1" fillId="3" borderId="0" xfId="0" applyNumberFormat="1" applyFont="1" applyFill="1"/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36" fillId="9" borderId="4" xfId="0" applyFont="1" applyFill="1" applyBorder="1" applyAlignment="1">
      <alignment horizontal="left" vertical="center"/>
    </xf>
    <xf numFmtId="0" fontId="24" fillId="9" borderId="4" xfId="0" applyFont="1" applyFill="1" applyBorder="1" applyAlignment="1">
      <alignment horizontal="left" vertical="center" wrapText="1"/>
    </xf>
    <xf numFmtId="0" fontId="24" fillId="9" borderId="3" xfId="0" applyFont="1" applyFill="1" applyBorder="1" applyAlignment="1">
      <alignment horizontal="left" vertical="center" wrapText="1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0" fillId="0" borderId="71" xfId="0" applyFont="1" applyBorder="1"/>
    <xf numFmtId="3" fontId="63" fillId="0" borderId="0" xfId="0" applyNumberFormat="1" applyFont="1" applyAlignment="1">
      <alignment horizontal="left"/>
    </xf>
    <xf numFmtId="0" fontId="63" fillId="0" borderId="0" xfId="0" applyFont="1" applyAlignment="1">
      <alignment horizontal="left"/>
    </xf>
    <xf numFmtId="0" fontId="63" fillId="0" borderId="0" xfId="0" applyFont="1"/>
    <xf numFmtId="3" fontId="63" fillId="0" borderId="0" xfId="0" applyNumberFormat="1" applyFont="1"/>
    <xf numFmtId="0" fontId="23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67" fillId="0" borderId="0" xfId="0" applyNumberFormat="1" applyFont="1"/>
    <xf numFmtId="0" fontId="43" fillId="0" borderId="110" xfId="0" applyFont="1" applyBorder="1"/>
    <xf numFmtId="0" fontId="50" fillId="0" borderId="0" xfId="0" applyFont="1" applyAlignment="1">
      <alignment horizontal="left"/>
    </xf>
    <xf numFmtId="3" fontId="45" fillId="0" borderId="83" xfId="0" applyNumberFormat="1" applyFont="1" applyBorder="1"/>
    <xf numFmtId="3" fontId="50" fillId="0" borderId="0" xfId="0" applyNumberFormat="1" applyFont="1" applyAlignment="1">
      <alignment horizontal="left"/>
    </xf>
    <xf numFmtId="3" fontId="45" fillId="0" borderId="111" xfId="0" applyNumberFormat="1" applyFont="1" applyBorder="1"/>
    <xf numFmtId="0" fontId="4" fillId="7" borderId="33" xfId="0" applyFont="1" applyFill="1" applyBorder="1"/>
    <xf numFmtId="3" fontId="45" fillId="0" borderId="110" xfId="0" applyNumberFormat="1" applyFont="1" applyBorder="1"/>
    <xf numFmtId="3" fontId="45" fillId="0" borderId="112" xfId="0" applyNumberFormat="1" applyFont="1" applyBorder="1"/>
    <xf numFmtId="0" fontId="0" fillId="0" borderId="75" xfId="0" applyBorder="1" applyAlignment="1">
      <alignment horizontal="center" vertical="center"/>
    </xf>
    <xf numFmtId="0" fontId="16" fillId="7" borderId="113" xfId="0" applyFont="1" applyFill="1" applyBorder="1" applyAlignment="1">
      <alignment horizontal="center" vertical="center"/>
    </xf>
    <xf numFmtId="0" fontId="18" fillId="7" borderId="59" xfId="0" applyFont="1" applyFill="1" applyBorder="1" applyAlignment="1">
      <alignment vertical="center"/>
    </xf>
    <xf numFmtId="169" fontId="72" fillId="0" borderId="116" xfId="0" applyNumberFormat="1" applyFont="1" applyBorder="1" applyAlignment="1">
      <alignment horizontal="center" vertical="center" wrapText="1"/>
    </xf>
    <xf numFmtId="169" fontId="72" fillId="0" borderId="119" xfId="0" applyNumberFormat="1" applyFont="1" applyBorder="1" applyAlignment="1">
      <alignment horizontal="center" vertical="center"/>
    </xf>
    <xf numFmtId="169" fontId="72" fillId="0" borderId="120" xfId="0" applyNumberFormat="1" applyFont="1" applyBorder="1" applyAlignment="1">
      <alignment horizontal="center" vertical="center" wrapText="1"/>
    </xf>
    <xf numFmtId="169" fontId="72" fillId="0" borderId="121" xfId="0" applyNumberFormat="1" applyFont="1" applyBorder="1" applyAlignment="1">
      <alignment horizontal="center" vertical="center" wrapText="1"/>
    </xf>
    <xf numFmtId="169" fontId="74" fillId="0" borderId="16" xfId="0" applyNumberFormat="1" applyFont="1" applyBorder="1" applyAlignment="1">
      <alignment horizontal="center" vertical="center" wrapText="1"/>
    </xf>
    <xf numFmtId="169" fontId="74" fillId="0" borderId="122" xfId="0" applyNumberFormat="1" applyFont="1" applyBorder="1" applyAlignment="1">
      <alignment horizontal="center" vertical="center" wrapText="1"/>
    </xf>
    <xf numFmtId="169" fontId="74" fillId="0" borderId="123" xfId="0" applyNumberFormat="1" applyFont="1" applyBorder="1" applyAlignment="1">
      <alignment horizontal="center" vertical="center" wrapText="1"/>
    </xf>
    <xf numFmtId="169" fontId="74" fillId="0" borderId="115" xfId="0" applyNumberFormat="1" applyFont="1" applyBorder="1" applyAlignment="1">
      <alignment horizontal="center" vertical="center" wrapText="1"/>
    </xf>
    <xf numFmtId="169" fontId="74" fillId="0" borderId="124" xfId="0" applyNumberFormat="1" applyFont="1" applyBorder="1" applyAlignment="1">
      <alignment horizontal="center" vertical="center" wrapText="1"/>
    </xf>
    <xf numFmtId="169" fontId="74" fillId="0" borderId="125" xfId="0" applyNumberFormat="1" applyFont="1" applyBorder="1" applyAlignment="1">
      <alignment horizontal="center" vertical="center" wrapText="1"/>
    </xf>
    <xf numFmtId="169" fontId="74" fillId="0" borderId="126" xfId="0" applyNumberFormat="1" applyFont="1" applyBorder="1" applyAlignment="1">
      <alignment horizontal="right" vertical="center" wrapText="1" indent="1"/>
    </xf>
    <xf numFmtId="0" fontId="4" fillId="0" borderId="43" xfId="0" applyFont="1" applyBorder="1" applyAlignment="1">
      <alignment horizontal="left" vertical="top" wrapText="1"/>
    </xf>
    <xf numFmtId="3" fontId="3" fillId="14" borderId="44" xfId="0" applyNumberFormat="1" applyFont="1" applyFill="1" applyBorder="1" applyAlignment="1">
      <alignment horizontal="center" vertical="center" wrapText="1"/>
    </xf>
    <xf numFmtId="3" fontId="4" fillId="8" borderId="127" xfId="0" applyNumberFormat="1" applyFont="1" applyFill="1" applyBorder="1" applyAlignment="1">
      <alignment horizontal="center" vertical="center" wrapText="1"/>
    </xf>
    <xf numFmtId="169" fontId="74" fillId="0" borderId="33" xfId="0" applyNumberFormat="1" applyFont="1" applyBorder="1" applyAlignment="1">
      <alignment horizontal="right" vertical="center" wrapText="1" indent="1"/>
    </xf>
    <xf numFmtId="3" fontId="3" fillId="0" borderId="44" xfId="0" applyNumberFormat="1" applyFont="1" applyBorder="1" applyAlignment="1" applyProtection="1">
      <alignment horizontal="center" vertical="center" wrapText="1"/>
      <protection locked="0"/>
    </xf>
    <xf numFmtId="169" fontId="74" fillId="0" borderId="29" xfId="0" applyNumberFormat="1" applyFont="1" applyBorder="1" applyAlignment="1">
      <alignment horizontal="right" vertical="center" wrapText="1" indent="1"/>
    </xf>
    <xf numFmtId="3" fontId="3" fillId="0" borderId="45" xfId="0" applyNumberFormat="1" applyFont="1" applyBorder="1" applyAlignment="1" applyProtection="1">
      <alignment horizontal="center" vertical="center" wrapText="1"/>
      <protection locked="0"/>
    </xf>
    <xf numFmtId="3" fontId="3" fillId="0" borderId="81" xfId="0" applyNumberFormat="1" applyFont="1" applyBorder="1" applyAlignment="1" applyProtection="1">
      <alignment horizontal="center" vertical="center" wrapText="1"/>
      <protection locked="0"/>
    </xf>
    <xf numFmtId="3" fontId="3" fillId="0" borderId="128" xfId="0" applyNumberFormat="1" applyFont="1" applyBorder="1" applyAlignment="1" applyProtection="1">
      <alignment horizontal="center" vertical="center" wrapText="1"/>
      <protection locked="0"/>
    </xf>
    <xf numFmtId="3" fontId="3" fillId="0" borderId="129" xfId="0" applyNumberFormat="1" applyFont="1" applyBorder="1" applyAlignment="1" applyProtection="1">
      <alignment horizontal="center" vertical="center" wrapText="1"/>
      <protection locked="0"/>
    </xf>
    <xf numFmtId="169" fontId="74" fillId="0" borderId="29" xfId="0" applyNumberFormat="1" applyFont="1" applyBorder="1" applyAlignment="1">
      <alignment horizontal="center" vertical="center" wrapText="1"/>
    </xf>
    <xf numFmtId="0" fontId="76" fillId="0" borderId="130" xfId="4" applyFont="1" applyBorder="1" applyAlignment="1">
      <alignment horizontal="right"/>
    </xf>
    <xf numFmtId="3" fontId="3" fillId="14" borderId="70" xfId="0" applyNumberFormat="1" applyFont="1" applyFill="1" applyBorder="1" applyAlignment="1">
      <alignment horizontal="center" vertical="center" wrapText="1"/>
    </xf>
    <xf numFmtId="3" fontId="3" fillId="8" borderId="125" xfId="0" applyNumberFormat="1" applyFont="1" applyFill="1" applyBorder="1" applyAlignment="1">
      <alignment horizontal="center" vertical="center" wrapText="1"/>
    </xf>
    <xf numFmtId="169" fontId="77" fillId="0" borderId="131" xfId="0" applyNumberFormat="1" applyFont="1" applyBorder="1" applyAlignment="1">
      <alignment horizontal="right" vertical="center" wrapText="1" indent="1"/>
    </xf>
    <xf numFmtId="169" fontId="77" fillId="8" borderId="132" xfId="0" applyNumberFormat="1" applyFont="1" applyFill="1" applyBorder="1" applyAlignment="1">
      <alignment horizontal="left" vertical="center" wrapText="1" indent="1"/>
    </xf>
    <xf numFmtId="3" fontId="78" fillId="8" borderId="131" xfId="0" applyNumberFormat="1" applyFont="1" applyFill="1" applyBorder="1" applyAlignment="1">
      <alignment vertical="center" wrapText="1"/>
    </xf>
    <xf numFmtId="3" fontId="78" fillId="8" borderId="133" xfId="0" applyNumberFormat="1" applyFont="1" applyFill="1" applyBorder="1" applyAlignment="1">
      <alignment vertical="center" wrapText="1"/>
    </xf>
    <xf numFmtId="3" fontId="78" fillId="8" borderId="134" xfId="0" applyNumberFormat="1" applyFont="1" applyFill="1" applyBorder="1" applyAlignment="1">
      <alignment vertical="center" wrapText="1"/>
    </xf>
    <xf numFmtId="3" fontId="78" fillId="8" borderId="135" xfId="0" applyNumberFormat="1" applyFont="1" applyFill="1" applyBorder="1" applyAlignment="1">
      <alignment vertical="center" wrapText="1"/>
    </xf>
    <xf numFmtId="3" fontId="78" fillId="8" borderId="136" xfId="0" applyNumberFormat="1" applyFont="1" applyFill="1" applyBorder="1" applyAlignment="1">
      <alignment vertical="center" wrapText="1"/>
    </xf>
    <xf numFmtId="3" fontId="78" fillId="8" borderId="43" xfId="0" applyNumberFormat="1" applyFont="1" applyFill="1" applyBorder="1" applyAlignment="1">
      <alignment vertical="center" wrapText="1"/>
    </xf>
    <xf numFmtId="169" fontId="77" fillId="7" borderId="132" xfId="0" applyNumberFormat="1" applyFont="1" applyFill="1" applyBorder="1" applyAlignment="1">
      <alignment horizontal="left" vertical="center" wrapText="1" indent="1"/>
    </xf>
    <xf numFmtId="3" fontId="78" fillId="7" borderId="131" xfId="0" applyNumberFormat="1" applyFont="1" applyFill="1" applyBorder="1" applyAlignment="1">
      <alignment vertical="center" wrapText="1"/>
    </xf>
    <xf numFmtId="3" fontId="78" fillId="7" borderId="133" xfId="0" applyNumberFormat="1" applyFont="1" applyFill="1" applyBorder="1" applyAlignment="1">
      <alignment vertical="center" wrapText="1"/>
    </xf>
    <xf numFmtId="3" fontId="78" fillId="7" borderId="134" xfId="0" applyNumberFormat="1" applyFont="1" applyFill="1" applyBorder="1" applyAlignment="1">
      <alignment vertical="center" wrapText="1"/>
    </xf>
    <xf numFmtId="3" fontId="78" fillId="7" borderId="135" xfId="0" applyNumberFormat="1" applyFont="1" applyFill="1" applyBorder="1" applyAlignment="1">
      <alignment vertical="center" wrapText="1"/>
    </xf>
    <xf numFmtId="3" fontId="78" fillId="7" borderId="136" xfId="0" applyNumberFormat="1" applyFont="1" applyFill="1" applyBorder="1" applyAlignment="1">
      <alignment vertical="center" wrapText="1"/>
    </xf>
    <xf numFmtId="3" fontId="78" fillId="7" borderId="43" xfId="0" applyNumberFormat="1" applyFont="1" applyFill="1" applyBorder="1" applyAlignment="1">
      <alignment vertical="center" wrapText="1"/>
    </xf>
    <xf numFmtId="3" fontId="4" fillId="0" borderId="127" xfId="0" applyNumberFormat="1" applyFont="1" applyBorder="1" applyAlignment="1">
      <alignment horizontal="center" vertical="center" wrapText="1"/>
    </xf>
    <xf numFmtId="3" fontId="3" fillId="0" borderId="12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1" fillId="0" borderId="30" xfId="0" applyNumberFormat="1" applyFont="1" applyBorder="1"/>
    <xf numFmtId="3" fontId="1" fillId="0" borderId="39" xfId="0" applyNumberFormat="1" applyFont="1" applyBorder="1"/>
    <xf numFmtId="3" fontId="2" fillId="7" borderId="37" xfId="0" applyNumberFormat="1" applyFont="1" applyFill="1" applyBorder="1" applyAlignment="1">
      <alignment horizontal="right" vertical="center"/>
    </xf>
    <xf numFmtId="164" fontId="0" fillId="0" borderId="83" xfId="0" applyNumberFormat="1" applyBorder="1" applyAlignment="1">
      <alignment vertical="center"/>
    </xf>
    <xf numFmtId="164" fontId="0" fillId="0" borderId="137" xfId="0" applyNumberFormat="1" applyBorder="1" applyAlignment="1">
      <alignment vertical="center"/>
    </xf>
    <xf numFmtId="164" fontId="18" fillId="7" borderId="138" xfId="0" applyNumberFormat="1" applyFont="1" applyFill="1" applyBorder="1" applyAlignment="1">
      <alignment vertical="center"/>
    </xf>
    <xf numFmtId="0" fontId="0" fillId="0" borderId="139" xfId="0" applyBorder="1" applyAlignment="1">
      <alignment horizontal="center" vertical="center"/>
    </xf>
    <xf numFmtId="0" fontId="0" fillId="0" borderId="140" xfId="0" applyBorder="1" applyAlignment="1">
      <alignment horizontal="left" vertical="center"/>
    </xf>
    <xf numFmtId="164" fontId="0" fillId="0" borderId="79" xfId="0" applyNumberFormat="1" applyBorder="1" applyAlignment="1">
      <alignment vertical="center"/>
    </xf>
    <xf numFmtId="3" fontId="1" fillId="0" borderId="15" xfId="0" applyNumberFormat="1" applyFont="1" applyBorder="1"/>
    <xf numFmtId="0" fontId="79" fillId="0" borderId="0" xfId="0" applyFont="1"/>
    <xf numFmtId="10" fontId="3" fillId="0" borderId="33" xfId="0" applyNumberFormat="1" applyFont="1" applyBorder="1" applyAlignment="1">
      <alignment horizontal="left" vertical="center"/>
    </xf>
    <xf numFmtId="0" fontId="24" fillId="13" borderId="0" xfId="0" applyFont="1" applyFill="1" applyAlignment="1">
      <alignment horizontal="center" vertical="top" wrapText="1"/>
    </xf>
    <xf numFmtId="0" fontId="39" fillId="13" borderId="0" xfId="0" applyFont="1" applyFill="1"/>
    <xf numFmtId="3" fontId="19" fillId="3" borderId="1" xfId="0" applyNumberFormat="1" applyFont="1" applyFill="1" applyBorder="1" applyAlignment="1">
      <alignment horizontal="right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0" xfId="0" applyNumberFormat="1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49" fontId="7" fillId="3" borderId="29" xfId="0" quotePrefix="1" applyNumberFormat="1" applyFont="1" applyFill="1" applyBorder="1" applyAlignment="1">
      <alignment horizontal="center" vertical="center"/>
    </xf>
    <xf numFmtId="49" fontId="7" fillId="3" borderId="2" xfId="0" quotePrefix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49" fontId="9" fillId="0" borderId="29" xfId="0" quotePrefix="1" applyNumberFormat="1" applyFont="1" applyBorder="1" applyAlignment="1">
      <alignment horizontal="center" vertical="center"/>
    </xf>
    <xf numFmtId="49" fontId="9" fillId="0" borderId="2" xfId="0" quotePrefix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52" fillId="4" borderId="1" xfId="0" applyNumberFormat="1" applyFont="1" applyFill="1" applyBorder="1" applyAlignment="1">
      <alignment horizontal="right" vertical="center"/>
    </xf>
    <xf numFmtId="9" fontId="2" fillId="4" borderId="0" xfId="0" applyNumberFormat="1" applyFont="1" applyFill="1" applyAlignment="1">
      <alignment horizontal="center" vertical="center"/>
    </xf>
    <xf numFmtId="3" fontId="10" fillId="9" borderId="41" xfId="0" applyNumberFormat="1" applyFont="1" applyFill="1" applyBorder="1" applyAlignment="1">
      <alignment horizontal="right" vertical="center"/>
    </xf>
    <xf numFmtId="9" fontId="2" fillId="9" borderId="54" xfId="0" applyNumberFormat="1" applyFont="1" applyFill="1" applyBorder="1" applyAlignment="1">
      <alignment horizontal="center" vertical="center"/>
    </xf>
    <xf numFmtId="9" fontId="2" fillId="9" borderId="56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49" fontId="7" fillId="9" borderId="52" xfId="0" applyNumberFormat="1" applyFont="1" applyFill="1" applyBorder="1" applyAlignment="1">
      <alignment horizontal="center" vertical="center"/>
    </xf>
    <xf numFmtId="49" fontId="7" fillId="9" borderId="53" xfId="0" applyNumberFormat="1" applyFont="1" applyFill="1" applyBorder="1" applyAlignment="1">
      <alignment horizontal="center" vertical="center"/>
    </xf>
    <xf numFmtId="0" fontId="4" fillId="9" borderId="54" xfId="0" applyFont="1" applyFill="1" applyBorder="1" applyAlignment="1">
      <alignment horizontal="left" vertical="center"/>
    </xf>
    <xf numFmtId="0" fontId="4" fillId="9" borderId="55" xfId="0" applyFont="1" applyFill="1" applyBorder="1" applyAlignment="1">
      <alignment horizontal="left" vertical="center"/>
    </xf>
    <xf numFmtId="0" fontId="4" fillId="9" borderId="53" xfId="0" applyFont="1" applyFill="1" applyBorder="1" applyAlignment="1">
      <alignment horizontal="left" vertical="center"/>
    </xf>
    <xf numFmtId="0" fontId="10" fillId="9" borderId="54" xfId="0" applyFont="1" applyFill="1" applyBorder="1" applyAlignment="1">
      <alignment horizontal="left" vertical="center" wrapText="1"/>
    </xf>
    <xf numFmtId="0" fontId="10" fillId="9" borderId="55" xfId="0" applyFont="1" applyFill="1" applyBorder="1" applyAlignment="1">
      <alignment horizontal="left" vertical="center" wrapText="1"/>
    </xf>
    <xf numFmtId="3" fontId="19" fillId="9" borderId="41" xfId="0" applyNumberFormat="1" applyFont="1" applyFill="1" applyBorder="1" applyAlignment="1">
      <alignment horizontal="right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49" fontId="7" fillId="0" borderId="29" xfId="0" quotePrefix="1" applyNumberFormat="1" applyFont="1" applyBorder="1" applyAlignment="1">
      <alignment horizontal="center" vertical="center"/>
    </xf>
    <xf numFmtId="49" fontId="7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" fontId="5" fillId="0" borderId="81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9" fontId="1" fillId="0" borderId="81" xfId="0" applyNumberFormat="1" applyFont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9" fillId="0" borderId="81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3" fontId="1" fillId="0" borderId="81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horizontal="right" vertical="center"/>
    </xf>
    <xf numFmtId="3" fontId="1" fillId="0" borderId="8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3" fontId="10" fillId="9" borderId="4" xfId="0" applyNumberFormat="1" applyFont="1" applyFill="1" applyBorder="1" applyAlignment="1">
      <alignment horizontal="right" vertical="center"/>
    </xf>
    <xf numFmtId="3" fontId="10" fillId="9" borderId="3" xfId="0" applyNumberFormat="1" applyFont="1" applyFill="1" applyBorder="1" applyAlignment="1">
      <alignment horizontal="right" vertical="center"/>
    </xf>
    <xf numFmtId="3" fontId="10" fillId="9" borderId="2" xfId="0" applyNumberFormat="1" applyFont="1" applyFill="1" applyBorder="1" applyAlignment="1">
      <alignment horizontal="right" vertical="center"/>
    </xf>
    <xf numFmtId="9" fontId="2" fillId="9" borderId="4" xfId="0" applyNumberFormat="1" applyFont="1" applyFill="1" applyBorder="1" applyAlignment="1">
      <alignment horizontal="center" vertical="center"/>
    </xf>
    <xf numFmtId="9" fontId="2" fillId="9" borderId="30" xfId="0" applyNumberFormat="1" applyFont="1" applyFill="1" applyBorder="1" applyAlignment="1">
      <alignment horizontal="center" vertical="center"/>
    </xf>
    <xf numFmtId="49" fontId="7" fillId="9" borderId="29" xfId="0" quotePrefix="1" applyNumberFormat="1" applyFont="1" applyFill="1" applyBorder="1" applyAlignment="1">
      <alignment horizontal="center" vertical="center"/>
    </xf>
    <xf numFmtId="49" fontId="7" fillId="9" borderId="2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167" fontId="10" fillId="9" borderId="4" xfId="0" applyNumberFormat="1" applyFont="1" applyFill="1" applyBorder="1" applyAlignment="1">
      <alignment vertical="center"/>
    </xf>
    <xf numFmtId="167" fontId="10" fillId="9" borderId="3" xfId="0" applyNumberFormat="1" applyFont="1" applyFill="1" applyBorder="1" applyAlignment="1">
      <alignment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30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vertical="center"/>
    </xf>
    <xf numFmtId="167" fontId="9" fillId="0" borderId="3" xfId="0" applyNumberFormat="1" applyFont="1" applyBorder="1" applyAlignment="1">
      <alignment vertical="center"/>
    </xf>
    <xf numFmtId="3" fontId="2" fillId="7" borderId="4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167" fontId="19" fillId="0" borderId="4" xfId="0" applyNumberFormat="1" applyFont="1" applyBorder="1" applyAlignment="1">
      <alignment vertical="center"/>
    </xf>
    <xf numFmtId="167" fontId="19" fillId="0" borderId="3" xfId="0" applyNumberFormat="1" applyFont="1" applyBorder="1" applyAlignment="1">
      <alignment vertical="center"/>
    </xf>
    <xf numFmtId="3" fontId="19" fillId="7" borderId="4" xfId="0" applyNumberFormat="1" applyFont="1" applyFill="1" applyBorder="1" applyAlignment="1">
      <alignment horizontal="right" vertical="center"/>
    </xf>
    <xf numFmtId="3" fontId="19" fillId="7" borderId="3" xfId="0" applyNumberFormat="1" applyFont="1" applyFill="1" applyBorder="1" applyAlignment="1">
      <alignment horizontal="right" vertical="center"/>
    </xf>
    <xf numFmtId="3" fontId="19" fillId="7" borderId="2" xfId="0" applyNumberFormat="1" applyFont="1" applyFill="1" applyBorder="1" applyAlignment="1">
      <alignment horizontal="right" vertical="center"/>
    </xf>
    <xf numFmtId="165" fontId="3" fillId="0" borderId="4" xfId="0" applyNumberFormat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167" fontId="7" fillId="0" borderId="4" xfId="0" applyNumberFormat="1" applyFont="1" applyBorder="1" applyAlignment="1">
      <alignment vertical="center"/>
    </xf>
    <xf numFmtId="167" fontId="7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7" fontId="9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11" fillId="6" borderId="4" xfId="0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center" vertical="center"/>
    </xf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3" fontId="1" fillId="6" borderId="4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3" fontId="5" fillId="6" borderId="4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3" fontId="2" fillId="6" borderId="4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49" fontId="7" fillId="0" borderId="29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7" fontId="7" fillId="8" borderId="4" xfId="0" applyNumberFormat="1" applyFont="1" applyFill="1" applyBorder="1" applyAlignment="1">
      <alignment vertical="center"/>
    </xf>
    <xf numFmtId="167" fontId="7" fillId="8" borderId="3" xfId="0" applyNumberFormat="1" applyFont="1" applyFill="1" applyBorder="1" applyAlignment="1">
      <alignment vertical="center"/>
    </xf>
    <xf numFmtId="3" fontId="19" fillId="3" borderId="4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49" fontId="7" fillId="9" borderId="29" xfId="0" applyNumberFormat="1" applyFont="1" applyFill="1" applyBorder="1" applyAlignment="1">
      <alignment horizontal="center" vertical="center"/>
    </xf>
    <xf numFmtId="49" fontId="7" fillId="9" borderId="2" xfId="0" applyNumberFormat="1" applyFont="1" applyFill="1" applyBorder="1" applyAlignment="1">
      <alignment horizontal="center" vertical="center"/>
    </xf>
    <xf numFmtId="3" fontId="24" fillId="9" borderId="4" xfId="0" applyNumberFormat="1" applyFont="1" applyFill="1" applyBorder="1" applyAlignment="1">
      <alignment horizontal="right" vertical="center"/>
    </xf>
    <xf numFmtId="3" fontId="24" fillId="9" borderId="3" xfId="0" applyNumberFormat="1" applyFont="1" applyFill="1" applyBorder="1" applyAlignment="1">
      <alignment horizontal="right" vertical="center"/>
    </xf>
    <xf numFmtId="3" fontId="24" fillId="9" borderId="2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9" fontId="24" fillId="9" borderId="4" xfId="0" applyNumberFormat="1" applyFont="1" applyFill="1" applyBorder="1" applyAlignment="1">
      <alignment horizontal="center" vertical="center"/>
    </xf>
    <xf numFmtId="9" fontId="24" fillId="9" borderId="30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10" fillId="7" borderId="4" xfId="0" applyNumberFormat="1" applyFont="1" applyFill="1" applyBorder="1" applyAlignment="1">
      <alignment horizontal="right" vertical="center"/>
    </xf>
    <xf numFmtId="3" fontId="10" fillId="7" borderId="3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horizontal="right" vertical="center"/>
    </xf>
    <xf numFmtId="9" fontId="2" fillId="7" borderId="4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49" fontId="7" fillId="7" borderId="29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3" fontId="51" fillId="0" borderId="4" xfId="0" applyNumberFormat="1" applyFont="1" applyBorder="1" applyAlignment="1">
      <alignment horizontal="right" vertical="center"/>
    </xf>
    <xf numFmtId="3" fontId="51" fillId="0" borderId="3" xfId="0" applyNumberFormat="1" applyFont="1" applyBorder="1" applyAlignment="1">
      <alignment horizontal="right" vertical="center"/>
    </xf>
    <xf numFmtId="3" fontId="51" fillId="0" borderId="2" xfId="0" applyNumberFormat="1" applyFont="1" applyBorder="1" applyAlignment="1">
      <alignment horizontal="right" vertical="center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9" fontId="2" fillId="5" borderId="4" xfId="0" applyNumberFormat="1" applyFont="1" applyFill="1" applyBorder="1" applyAlignment="1">
      <alignment horizontal="center" vertical="center"/>
    </xf>
    <xf numFmtId="9" fontId="2" fillId="5" borderId="3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3" fontId="5" fillId="8" borderId="4" xfId="0" applyNumberFormat="1" applyFont="1" applyFill="1" applyBorder="1" applyAlignment="1">
      <alignment horizontal="right" vertical="center"/>
    </xf>
    <xf numFmtId="3" fontId="5" fillId="8" borderId="3" xfId="0" applyNumberFormat="1" applyFont="1" applyFill="1" applyBorder="1" applyAlignment="1">
      <alignment horizontal="right" vertical="center"/>
    </xf>
    <xf numFmtId="3" fontId="5" fillId="8" borderId="2" xfId="0" applyNumberFormat="1" applyFont="1" applyFill="1" applyBorder="1" applyAlignment="1">
      <alignment horizontal="right" vertical="center"/>
    </xf>
    <xf numFmtId="3" fontId="1" fillId="0" borderId="4" xfId="0" applyNumberFormat="1" applyFont="1" applyBorder="1" applyAlignment="1" applyProtection="1">
      <alignment horizontal="right" vertical="center"/>
      <protection locked="0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166" fontId="10" fillId="6" borderId="46" xfId="0" applyNumberFormat="1" applyFont="1" applyFill="1" applyBorder="1" applyAlignment="1">
      <alignment horizontal="center" vertical="center"/>
    </xf>
    <xf numFmtId="0" fontId="6" fillId="6" borderId="47" xfId="0" applyFont="1" applyFill="1" applyBorder="1"/>
    <xf numFmtId="0" fontId="6" fillId="6" borderId="48" xfId="0" applyFont="1" applyFill="1" applyBorder="1"/>
    <xf numFmtId="166" fontId="1" fillId="0" borderId="31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2" xfId="0" applyBorder="1"/>
    <xf numFmtId="0" fontId="2" fillId="0" borderId="29" xfId="0" applyFont="1" applyBorder="1" applyAlignment="1">
      <alignment horizontal="right"/>
    </xf>
    <xf numFmtId="0" fontId="3" fillId="0" borderId="3" xfId="0" applyFont="1" applyBorder="1"/>
    <xf numFmtId="0" fontId="3" fillId="0" borderId="30" xfId="0" applyFont="1" applyBorder="1"/>
    <xf numFmtId="166" fontId="2" fillId="0" borderId="3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3" fontId="2" fillId="7" borderId="29" xfId="0" applyNumberFormat="1" applyFont="1" applyFill="1" applyBorder="1" applyAlignment="1">
      <alignment vertical="center"/>
    </xf>
    <xf numFmtId="3" fontId="2" fillId="7" borderId="3" xfId="0" applyNumberFormat="1" applyFont="1" applyFill="1" applyBorder="1" applyAlignment="1">
      <alignment vertical="center"/>
    </xf>
    <xf numFmtId="3" fontId="2" fillId="7" borderId="89" xfId="0" applyNumberFormat="1" applyFont="1" applyFill="1" applyBorder="1" applyAlignment="1">
      <alignment vertical="center"/>
    </xf>
    <xf numFmtId="3" fontId="2" fillId="7" borderId="90" xfId="0" applyNumberFormat="1" applyFont="1" applyFill="1" applyBorder="1" applyAlignment="1">
      <alignment vertical="center"/>
    </xf>
    <xf numFmtId="49" fontId="7" fillId="7" borderId="35" xfId="0" applyNumberFormat="1" applyFont="1" applyFill="1" applyBorder="1" applyAlignment="1">
      <alignment horizontal="center" vertical="center"/>
    </xf>
    <xf numFmtId="49" fontId="7" fillId="7" borderId="58" xfId="0" applyNumberFormat="1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left" vertical="center"/>
    </xf>
    <xf numFmtId="0" fontId="4" fillId="7" borderId="36" xfId="0" applyFont="1" applyFill="1" applyBorder="1" applyAlignment="1">
      <alignment horizontal="left" vertical="center"/>
    </xf>
    <xf numFmtId="0" fontId="4" fillId="7" borderId="58" xfId="0" applyFont="1" applyFill="1" applyBorder="1" applyAlignment="1">
      <alignment horizontal="left" vertical="center"/>
    </xf>
    <xf numFmtId="0" fontId="7" fillId="7" borderId="59" xfId="0" applyFont="1" applyFill="1" applyBorder="1" applyAlignment="1">
      <alignment horizontal="left" vertical="center" wrapText="1"/>
    </xf>
    <xf numFmtId="0" fontId="7" fillId="7" borderId="36" xfId="0" applyFont="1" applyFill="1" applyBorder="1" applyAlignment="1">
      <alignment horizontal="left" vertical="center" wrapText="1"/>
    </xf>
    <xf numFmtId="3" fontId="2" fillId="7" borderId="97" xfId="0" applyNumberFormat="1" applyFont="1" applyFill="1" applyBorder="1" applyAlignment="1">
      <alignment vertical="center"/>
    </xf>
    <xf numFmtId="3" fontId="2" fillId="7" borderId="98" xfId="0" applyNumberFormat="1" applyFont="1" applyFill="1" applyBorder="1" applyAlignment="1">
      <alignment vertical="center"/>
    </xf>
    <xf numFmtId="3" fontId="2" fillId="7" borderId="99" xfId="0" applyNumberFormat="1" applyFont="1" applyFill="1" applyBorder="1" applyAlignment="1">
      <alignment vertical="center"/>
    </xf>
    <xf numFmtId="3" fontId="2" fillId="7" borderId="35" xfId="0" applyNumberFormat="1" applyFont="1" applyFill="1" applyBorder="1" applyAlignment="1">
      <alignment vertical="center"/>
    </xf>
    <xf numFmtId="3" fontId="2" fillId="7" borderId="36" xfId="0" applyNumberFormat="1" applyFont="1" applyFill="1" applyBorder="1" applyAlignment="1">
      <alignment vertical="center"/>
    </xf>
    <xf numFmtId="49" fontId="9" fillId="0" borderId="52" xfId="0" applyNumberFormat="1" applyFont="1" applyBorder="1" applyAlignment="1">
      <alignment horizontal="center" vertical="center"/>
    </xf>
    <xf numFmtId="49" fontId="9" fillId="0" borderId="53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3" fontId="1" fillId="0" borderId="29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89" xfId="0" applyNumberFormat="1" applyFont="1" applyBorder="1" applyAlignment="1">
      <alignment vertical="center"/>
    </xf>
    <xf numFmtId="3" fontId="1" fillId="0" borderId="90" xfId="0" applyNumberFormat="1" applyFont="1" applyBorder="1" applyAlignment="1">
      <alignment vertical="center"/>
    </xf>
    <xf numFmtId="3" fontId="2" fillId="6" borderId="89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6" borderId="90" xfId="0" applyNumberFormat="1" applyFont="1" applyFill="1" applyBorder="1" applyAlignment="1">
      <alignment vertical="center"/>
    </xf>
    <xf numFmtId="3" fontId="2" fillId="7" borderId="91" xfId="0" applyNumberFormat="1" applyFont="1" applyFill="1" applyBorder="1" applyAlignment="1">
      <alignment vertical="center"/>
    </xf>
    <xf numFmtId="3" fontId="2" fillId="7" borderId="6" xfId="0" applyNumberFormat="1" applyFont="1" applyFill="1" applyBorder="1" applyAlignment="1">
      <alignment vertical="center"/>
    </xf>
    <xf numFmtId="3" fontId="2" fillId="7" borderId="92" xfId="0" applyNumberFormat="1" applyFont="1" applyFill="1" applyBorder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9" fillId="0" borderId="5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3" fontId="1" fillId="0" borderId="52" xfId="0" applyNumberFormat="1" applyFont="1" applyBorder="1" applyAlignment="1">
      <alignment vertical="center"/>
    </xf>
    <xf numFmtId="3" fontId="1" fillId="0" borderId="55" xfId="0" applyNumberFormat="1" applyFont="1" applyBorder="1" applyAlignment="1">
      <alignment vertical="center"/>
    </xf>
    <xf numFmtId="3" fontId="1" fillId="0" borderId="103" xfId="0" applyNumberFormat="1" applyFont="1" applyBorder="1" applyAlignment="1">
      <alignment vertical="center"/>
    </xf>
    <xf numFmtId="3" fontId="1" fillId="0" borderId="60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1" fillId="0" borderId="95" xfId="0" applyNumberFormat="1" applyFont="1" applyBorder="1" applyAlignment="1">
      <alignment vertical="center"/>
    </xf>
    <xf numFmtId="3" fontId="1" fillId="0" borderId="96" xfId="0" applyNumberFormat="1" applyFont="1" applyBorder="1" applyAlignment="1">
      <alignment vertical="center"/>
    </xf>
    <xf numFmtId="49" fontId="7" fillId="6" borderId="29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167" fontId="7" fillId="6" borderId="4" xfId="0" applyNumberFormat="1" applyFont="1" applyFill="1" applyBorder="1" applyAlignment="1">
      <alignment vertical="center"/>
    </xf>
    <xf numFmtId="167" fontId="7" fillId="6" borderId="3" xfId="0" applyNumberFormat="1" applyFont="1" applyFill="1" applyBorder="1" applyAlignment="1">
      <alignment vertical="center"/>
    </xf>
    <xf numFmtId="3" fontId="2" fillId="6" borderId="29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4" fillId="7" borderId="91" xfId="0" applyNumberFormat="1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vertical="center"/>
    </xf>
    <xf numFmtId="3" fontId="4" fillId="7" borderId="92" xfId="0" applyNumberFormat="1" applyFont="1" applyFill="1" applyBorder="1" applyAlignment="1">
      <alignment vertical="center"/>
    </xf>
    <xf numFmtId="3" fontId="4" fillId="7" borderId="89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90" xfId="0" applyNumberFormat="1" applyFont="1" applyFill="1" applyBorder="1" applyAlignment="1">
      <alignment vertical="center"/>
    </xf>
    <xf numFmtId="3" fontId="4" fillId="7" borderId="87" xfId="0" applyNumberFormat="1" applyFont="1" applyFill="1" applyBorder="1" applyAlignment="1">
      <alignment vertical="center"/>
    </xf>
    <xf numFmtId="3" fontId="4" fillId="7" borderId="8" xfId="0" applyNumberFormat="1" applyFont="1" applyFill="1" applyBorder="1" applyAlignment="1">
      <alignment vertical="center"/>
    </xf>
    <xf numFmtId="3" fontId="4" fillId="7" borderId="88" xfId="0" applyNumberFormat="1" applyFont="1" applyFill="1" applyBorder="1" applyAlignment="1">
      <alignment vertical="center"/>
    </xf>
    <xf numFmtId="3" fontId="1" fillId="0" borderId="93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3" fontId="1" fillId="0" borderId="94" xfId="0" applyNumberFormat="1" applyFont="1" applyBorder="1" applyAlignment="1">
      <alignment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3" fillId="0" borderId="100" xfId="0" applyFont="1" applyBorder="1" applyAlignment="1">
      <alignment horizontal="center" vertical="center" wrapText="1"/>
    </xf>
    <xf numFmtId="0" fontId="13" fillId="0" borderId="10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62" fillId="0" borderId="29" xfId="0" applyNumberFormat="1" applyFont="1" applyBorder="1" applyAlignment="1">
      <alignment horizontal="center" vertical="center"/>
    </xf>
    <xf numFmtId="1" fontId="62" fillId="0" borderId="2" xfId="0" applyNumberFormat="1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87" xfId="0" applyFont="1" applyBorder="1" applyAlignment="1">
      <alignment horizontal="center" vertical="center"/>
    </xf>
    <xf numFmtId="0" fontId="62" fillId="0" borderId="88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2" fillId="12" borderId="36" xfId="0" applyNumberFormat="1" applyFont="1" applyFill="1" applyBorder="1" applyAlignment="1">
      <alignment vertical="center"/>
    </xf>
    <xf numFmtId="3" fontId="2" fillId="12" borderId="58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2" fillId="10" borderId="1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vertical="center"/>
    </xf>
    <xf numFmtId="3" fontId="2" fillId="10" borderId="89" xfId="0" applyNumberFormat="1" applyFont="1" applyFill="1" applyBorder="1" applyAlignment="1">
      <alignment vertical="center"/>
    </xf>
    <xf numFmtId="3" fontId="2" fillId="10" borderId="3" xfId="0" applyNumberFormat="1" applyFont="1" applyFill="1" applyBorder="1" applyAlignment="1">
      <alignment vertical="center"/>
    </xf>
    <xf numFmtId="3" fontId="2" fillId="10" borderId="2" xfId="0" applyNumberFormat="1" applyFont="1" applyFill="1" applyBorder="1" applyAlignment="1">
      <alignment vertical="center"/>
    </xf>
    <xf numFmtId="3" fontId="4" fillId="11" borderId="89" xfId="0" applyNumberFormat="1" applyFont="1" applyFill="1" applyBorder="1" applyAlignment="1">
      <alignment vertical="center"/>
    </xf>
    <xf numFmtId="3" fontId="4" fillId="11" borderId="3" xfId="0" applyNumberFormat="1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4" fillId="12" borderId="89" xfId="0" applyNumberFormat="1" applyFont="1" applyFill="1" applyBorder="1" applyAlignment="1">
      <alignment vertical="center"/>
    </xf>
    <xf numFmtId="3" fontId="4" fillId="12" borderId="3" xfId="0" applyNumberFormat="1" applyFont="1" applyFill="1" applyBorder="1" applyAlignment="1">
      <alignment vertical="center"/>
    </xf>
    <xf numFmtId="3" fontId="4" fillId="12" borderId="2" xfId="0" applyNumberFormat="1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2" fillId="11" borderId="34" xfId="0" applyNumberFormat="1" applyFont="1" applyFill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2" fillId="11" borderId="89" xfId="0" applyNumberFormat="1" applyFont="1" applyFill="1" applyBorder="1" applyAlignment="1">
      <alignment vertical="center"/>
    </xf>
    <xf numFmtId="3" fontId="2" fillId="11" borderId="3" xfId="0" applyNumberFormat="1" applyFont="1" applyFill="1" applyBorder="1" applyAlignment="1">
      <alignment vertical="center"/>
    </xf>
    <xf numFmtId="3" fontId="2" fillId="11" borderId="2" xfId="0" applyNumberFormat="1" applyFont="1" applyFill="1" applyBorder="1" applyAlignment="1">
      <alignment vertical="center"/>
    </xf>
    <xf numFmtId="3" fontId="1" fillId="0" borderId="53" xfId="0" applyNumberFormat="1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2" fillId="10" borderId="34" xfId="0" applyNumberFormat="1" applyFont="1" applyFill="1" applyBorder="1" applyAlignment="1">
      <alignment vertical="center"/>
    </xf>
    <xf numFmtId="3" fontId="2" fillId="12" borderId="107" xfId="0" applyNumberFormat="1" applyFont="1" applyFill="1" applyBorder="1" applyAlignment="1">
      <alignment vertical="center"/>
    </xf>
    <xf numFmtId="3" fontId="2" fillId="12" borderId="108" xfId="0" applyNumberFormat="1" applyFont="1" applyFill="1" applyBorder="1" applyAlignment="1">
      <alignment vertical="center"/>
    </xf>
    <xf numFmtId="166" fontId="10" fillId="6" borderId="47" xfId="0" applyNumberFormat="1" applyFont="1" applyFill="1" applyBorder="1" applyAlignment="1">
      <alignment horizontal="center" vertical="center"/>
    </xf>
    <xf numFmtId="166" fontId="47" fillId="0" borderId="14" xfId="0" applyNumberFormat="1" applyFont="1" applyBorder="1" applyAlignment="1">
      <alignment horizontal="center" vertical="center"/>
    </xf>
    <xf numFmtId="166" fontId="47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8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5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106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3" fontId="4" fillId="11" borderId="34" xfId="0" applyNumberFormat="1" applyFont="1" applyFill="1" applyBorder="1" applyAlignment="1">
      <alignment vertical="center"/>
    </xf>
    <xf numFmtId="3" fontId="4" fillId="12" borderId="34" xfId="0" applyNumberFormat="1" applyFont="1" applyFill="1" applyBorder="1" applyAlignment="1">
      <alignment vertical="center"/>
    </xf>
    <xf numFmtId="3" fontId="5" fillId="0" borderId="4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9" fontId="14" fillId="0" borderId="29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9" fontId="11" fillId="0" borderId="4" xfId="0" applyNumberFormat="1" applyFont="1" applyBorder="1" applyAlignment="1">
      <alignment horizontal="center" vertical="center"/>
    </xf>
    <xf numFmtId="9" fontId="11" fillId="0" borderId="30" xfId="0" applyNumberFormat="1" applyFont="1" applyBorder="1" applyAlignment="1">
      <alignment horizontal="center" vertical="center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0" fontId="23" fillId="0" borderId="4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3" fontId="11" fillId="0" borderId="4" xfId="0" applyNumberFormat="1" applyFont="1" applyBorder="1" applyAlignment="1" applyProtection="1">
      <alignment horizontal="right" vertical="center"/>
      <protection locked="0"/>
    </xf>
    <xf numFmtId="3" fontId="11" fillId="0" borderId="3" xfId="0" applyNumberFormat="1" applyFont="1" applyBorder="1" applyAlignment="1" applyProtection="1">
      <alignment horizontal="right" vertical="center"/>
      <protection locked="0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3" fontId="2" fillId="7" borderId="1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3" fontId="1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5" fillId="4" borderId="0" xfId="0" applyFont="1" applyFill="1" applyAlignment="1">
      <alignment horizontal="left" vertical="center" wrapText="1"/>
    </xf>
    <xf numFmtId="3" fontId="66" fillId="4" borderId="1" xfId="0" applyNumberFormat="1" applyFont="1" applyFill="1" applyBorder="1" applyAlignment="1">
      <alignment horizontal="right" vertical="center"/>
    </xf>
    <xf numFmtId="3" fontId="5" fillId="6" borderId="4" xfId="0" applyNumberFormat="1" applyFont="1" applyFill="1" applyBorder="1" applyAlignment="1" applyProtection="1">
      <alignment horizontal="right" vertical="center"/>
      <protection locked="0"/>
    </xf>
    <xf numFmtId="3" fontId="5" fillId="6" borderId="3" xfId="0" applyNumberFormat="1" applyFont="1" applyFill="1" applyBorder="1" applyAlignment="1" applyProtection="1">
      <alignment horizontal="right" vertical="center"/>
      <protection locked="0"/>
    </xf>
    <xf numFmtId="3" fontId="5" fillId="6" borderId="2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right" vertical="center"/>
      <protection locked="0"/>
    </xf>
    <xf numFmtId="3" fontId="11" fillId="5" borderId="3" xfId="0" applyNumberFormat="1" applyFont="1" applyFill="1" applyBorder="1" applyAlignment="1" applyProtection="1">
      <alignment horizontal="right" vertical="center"/>
      <protection locked="0"/>
    </xf>
    <xf numFmtId="3" fontId="11" fillId="5" borderId="2" xfId="0" applyNumberFormat="1" applyFont="1" applyFill="1" applyBorder="1" applyAlignment="1" applyProtection="1">
      <alignment horizontal="right" vertical="center"/>
      <protection locked="0"/>
    </xf>
    <xf numFmtId="167" fontId="10" fillId="0" borderId="4" xfId="0" applyNumberFormat="1" applyFont="1" applyBorder="1" applyAlignment="1">
      <alignment vertical="center"/>
    </xf>
    <xf numFmtId="167" fontId="10" fillId="0" borderId="3" xfId="0" applyNumberFormat="1" applyFont="1" applyBorder="1" applyAlignment="1">
      <alignment vertical="center"/>
    </xf>
    <xf numFmtId="3" fontId="2" fillId="8" borderId="1" xfId="0" applyNumberFormat="1" applyFont="1" applyFill="1" applyBorder="1" applyAlignment="1" applyProtection="1">
      <alignment horizontal="right" vertical="center"/>
      <protection locked="0"/>
    </xf>
    <xf numFmtId="3" fontId="2" fillId="8" borderId="4" xfId="0" applyNumberFormat="1" applyFont="1" applyFill="1" applyBorder="1" applyAlignment="1" applyProtection="1">
      <alignment horizontal="right" vertical="center"/>
      <protection locked="0"/>
    </xf>
    <xf numFmtId="3" fontId="2" fillId="8" borderId="3" xfId="0" applyNumberFormat="1" applyFont="1" applyFill="1" applyBorder="1" applyAlignment="1" applyProtection="1">
      <alignment horizontal="right" vertical="center"/>
      <protection locked="0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vertical="center"/>
      <protection locked="0"/>
    </xf>
    <xf numFmtId="3" fontId="1" fillId="5" borderId="3" xfId="0" applyNumberFormat="1" applyFont="1" applyFill="1" applyBorder="1" applyAlignment="1" applyProtection="1">
      <alignment vertical="center"/>
      <protection locked="0"/>
    </xf>
    <xf numFmtId="3" fontId="1" fillId="5" borderId="2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3" xfId="0" applyNumberFormat="1" applyFont="1" applyBorder="1" applyAlignment="1" applyProtection="1">
      <alignment vertical="center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3" fontId="2" fillId="9" borderId="57" xfId="0" applyNumberFormat="1" applyFont="1" applyFill="1" applyBorder="1" applyAlignment="1">
      <alignment horizontal="right" vertical="center"/>
    </xf>
    <xf numFmtId="9" fontId="2" fillId="9" borderId="9" xfId="0" applyNumberFormat="1" applyFont="1" applyFill="1" applyBorder="1" applyAlignment="1">
      <alignment horizontal="center" vertical="center"/>
    </xf>
    <xf numFmtId="9" fontId="2" fillId="9" borderId="10" xfId="0" applyNumberFormat="1" applyFont="1" applyFill="1" applyBorder="1" applyAlignment="1">
      <alignment horizontal="center" vertical="center"/>
    </xf>
    <xf numFmtId="3" fontId="2" fillId="7" borderId="41" xfId="0" applyNumberFormat="1" applyFont="1" applyFill="1" applyBorder="1" applyAlignment="1">
      <alignment horizontal="right" vertical="center"/>
    </xf>
    <xf numFmtId="9" fontId="2" fillId="7" borderId="54" xfId="0" applyNumberFormat="1" applyFont="1" applyFill="1" applyBorder="1" applyAlignment="1">
      <alignment horizontal="center" vertical="center"/>
    </xf>
    <xf numFmtId="9" fontId="2" fillId="7" borderId="56" xfId="0" applyNumberFormat="1" applyFont="1" applyFill="1" applyBorder="1" applyAlignment="1">
      <alignment horizontal="center" vertical="center"/>
    </xf>
    <xf numFmtId="49" fontId="7" fillId="9" borderId="9" xfId="0" applyNumberFormat="1" applyFont="1" applyFill="1" applyBorder="1" applyAlignment="1">
      <alignment horizontal="center" vertical="center"/>
    </xf>
    <xf numFmtId="49" fontId="7" fillId="9" borderId="10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49" fontId="7" fillId="7" borderId="52" xfId="0" quotePrefix="1" applyNumberFormat="1" applyFont="1" applyFill="1" applyBorder="1" applyAlignment="1">
      <alignment horizontal="center" vertical="center"/>
    </xf>
    <xf numFmtId="49" fontId="7" fillId="7" borderId="53" xfId="0" quotePrefix="1" applyNumberFormat="1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left" vertical="center"/>
    </xf>
    <xf numFmtId="0" fontId="4" fillId="7" borderId="55" xfId="0" applyFont="1" applyFill="1" applyBorder="1" applyAlignment="1">
      <alignment horizontal="left" vertical="center"/>
    </xf>
    <xf numFmtId="0" fontId="4" fillId="7" borderId="53" xfId="0" applyFont="1" applyFill="1" applyBorder="1" applyAlignment="1">
      <alignment horizontal="left" vertical="center"/>
    </xf>
    <xf numFmtId="0" fontId="7" fillId="7" borderId="54" xfId="0" applyFont="1" applyFill="1" applyBorder="1" applyAlignment="1">
      <alignment horizontal="left" vertical="center" wrapText="1"/>
    </xf>
    <xf numFmtId="0" fontId="7" fillId="7" borderId="55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49" fontId="7" fillId="7" borderId="29" xfId="0" quotePrefix="1" applyNumberFormat="1" applyFont="1" applyFill="1" applyBorder="1" applyAlignment="1">
      <alignment horizontal="center" vertical="center"/>
    </xf>
    <xf numFmtId="49" fontId="7" fillId="7" borderId="2" xfId="0" quotePrefix="1" applyNumberFormat="1" applyFont="1" applyFill="1" applyBorder="1" applyAlignment="1">
      <alignment horizontal="center" vertical="center"/>
    </xf>
    <xf numFmtId="167" fontId="10" fillId="7" borderId="4" xfId="0" applyNumberFormat="1" applyFont="1" applyFill="1" applyBorder="1" applyAlignment="1">
      <alignment vertical="center"/>
    </xf>
    <xf numFmtId="167" fontId="10" fillId="7" borderId="3" xfId="0" applyNumberFormat="1" applyFont="1" applyFill="1" applyBorder="1" applyAlignment="1">
      <alignment vertical="center"/>
    </xf>
    <xf numFmtId="167" fontId="7" fillId="0" borderId="2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3" fontId="36" fillId="9" borderId="4" xfId="0" applyNumberFormat="1" applyFont="1" applyFill="1" applyBorder="1" applyAlignment="1">
      <alignment horizontal="right" vertical="center"/>
    </xf>
    <xf numFmtId="3" fontId="36" fillId="9" borderId="3" xfId="0" applyNumberFormat="1" applyFont="1" applyFill="1" applyBorder="1" applyAlignment="1">
      <alignment horizontal="right" vertical="center"/>
    </xf>
    <xf numFmtId="3" fontId="36" fillId="9" borderId="2" xfId="0" applyNumberFormat="1" applyFont="1" applyFill="1" applyBorder="1" applyAlignment="1">
      <alignment horizontal="right" vertical="center"/>
    </xf>
    <xf numFmtId="9" fontId="4" fillId="9" borderId="4" xfId="0" applyNumberFormat="1" applyFont="1" applyFill="1" applyBorder="1" applyAlignment="1">
      <alignment horizontal="center" vertical="center"/>
    </xf>
    <xf numFmtId="9" fontId="4" fillId="9" borderId="30" xfId="0" applyNumberFormat="1" applyFont="1" applyFill="1" applyBorder="1" applyAlignment="1">
      <alignment horizontal="center" vertical="center"/>
    </xf>
    <xf numFmtId="3" fontId="1" fillId="8" borderId="4" xfId="0" applyNumberFormat="1" applyFont="1" applyFill="1" applyBorder="1" applyAlignment="1" applyProtection="1">
      <alignment horizontal="right" vertical="center"/>
      <protection locked="0"/>
    </xf>
    <xf numFmtId="3" fontId="1" fillId="8" borderId="3" xfId="0" applyNumberFormat="1" applyFont="1" applyFill="1" applyBorder="1" applyAlignment="1" applyProtection="1">
      <alignment horizontal="right" vertical="center"/>
      <protection locked="0"/>
    </xf>
    <xf numFmtId="3" fontId="1" fillId="8" borderId="2" xfId="0" applyNumberFormat="1" applyFont="1" applyFill="1" applyBorder="1" applyAlignment="1" applyProtection="1">
      <alignment horizontal="right" vertical="center"/>
      <protection locked="0"/>
    </xf>
    <xf numFmtId="3" fontId="1" fillId="6" borderId="4" xfId="0" applyNumberFormat="1" applyFont="1" applyFill="1" applyBorder="1" applyAlignment="1" applyProtection="1">
      <alignment horizontal="right" vertical="center"/>
      <protection locked="0"/>
    </xf>
    <xf numFmtId="3" fontId="1" fillId="6" borderId="3" xfId="0" applyNumberFormat="1" applyFont="1" applyFill="1" applyBorder="1" applyAlignment="1" applyProtection="1">
      <alignment horizontal="right" vertical="center"/>
      <protection locked="0"/>
    </xf>
    <xf numFmtId="3" fontId="1" fillId="6" borderId="2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vertical="center"/>
      <protection locked="0"/>
    </xf>
    <xf numFmtId="3" fontId="11" fillId="5" borderId="3" xfId="0" applyNumberFormat="1" applyFont="1" applyFill="1" applyBorder="1" applyAlignment="1" applyProtection="1">
      <alignment vertical="center"/>
      <protection locked="0"/>
    </xf>
    <xf numFmtId="3" fontId="11" fillId="5" borderId="2" xfId="0" applyNumberFormat="1" applyFont="1" applyFill="1" applyBorder="1" applyAlignment="1" applyProtection="1">
      <alignment vertical="center"/>
      <protection locked="0"/>
    </xf>
    <xf numFmtId="3" fontId="59" fillId="0" borderId="4" xfId="0" applyNumberFormat="1" applyFont="1" applyBorder="1" applyAlignment="1" applyProtection="1">
      <alignment horizontal="right" vertical="center"/>
      <protection locked="0"/>
    </xf>
    <xf numFmtId="3" fontId="59" fillId="0" borderId="3" xfId="0" applyNumberFormat="1" applyFont="1" applyBorder="1" applyAlignment="1" applyProtection="1">
      <alignment horizontal="right" vertical="center"/>
      <protection locked="0"/>
    </xf>
    <xf numFmtId="3" fontId="59" fillId="0" borderId="2" xfId="0" applyNumberFormat="1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left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166" fontId="47" fillId="0" borderId="31" xfId="0" applyNumberFormat="1" applyFont="1" applyBorder="1" applyAlignment="1">
      <alignment horizontal="center" vertical="center"/>
    </xf>
    <xf numFmtId="0" fontId="48" fillId="0" borderId="8" xfId="0" applyFont="1" applyBorder="1"/>
    <xf numFmtId="0" fontId="48" fillId="0" borderId="32" xfId="0" applyFont="1" applyBorder="1"/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1" fillId="5" borderId="6" xfId="0" applyNumberFormat="1" applyFont="1" applyFill="1" applyBorder="1" applyAlignment="1" applyProtection="1">
      <alignment horizontal="right" vertical="center"/>
      <protection locked="0"/>
    </xf>
    <xf numFmtId="3" fontId="1" fillId="5" borderId="7" xfId="0" applyNumberFormat="1" applyFont="1" applyFill="1" applyBorder="1" applyAlignment="1" applyProtection="1">
      <alignment horizontal="right" vertical="center"/>
      <protection locked="0"/>
    </xf>
    <xf numFmtId="3" fontId="1" fillId="5" borderId="140" xfId="0" applyNumberFormat="1" applyFont="1" applyFill="1" applyBorder="1" applyAlignment="1" applyProtection="1">
      <alignment horizontal="right" vertical="center"/>
      <protection locked="0"/>
    </xf>
    <xf numFmtId="3" fontId="1" fillId="5" borderId="0" xfId="0" applyNumberFormat="1" applyFont="1" applyFill="1" applyAlignment="1" applyProtection="1">
      <alignment horizontal="right" vertical="center"/>
      <protection locked="0"/>
    </xf>
    <xf numFmtId="3" fontId="1" fillId="5" borderId="141" xfId="0" applyNumberFormat="1" applyFont="1" applyFill="1" applyBorder="1" applyAlignment="1" applyProtection="1">
      <alignment horizontal="right" vertical="center"/>
      <protection locked="0"/>
    </xf>
    <xf numFmtId="3" fontId="1" fillId="5" borderId="9" xfId="0" applyNumberFormat="1" applyFont="1" applyFill="1" applyBorder="1" applyAlignment="1" applyProtection="1">
      <alignment horizontal="right" vertical="center"/>
      <protection locked="0"/>
    </xf>
    <xf numFmtId="3" fontId="1" fillId="5" borderId="8" xfId="0" applyNumberFormat="1" applyFont="1" applyFill="1" applyBorder="1" applyAlignment="1" applyProtection="1">
      <alignment horizontal="right" vertical="center"/>
      <protection locked="0"/>
    </xf>
    <xf numFmtId="3" fontId="1" fillId="5" borderId="10" xfId="0" applyNumberFormat="1" applyFont="1" applyFill="1" applyBorder="1" applyAlignment="1" applyProtection="1">
      <alignment horizontal="right" vertical="center"/>
      <protection locked="0"/>
    </xf>
    <xf numFmtId="3" fontId="11" fillId="5" borderId="5" xfId="0" applyNumberFormat="1" applyFont="1" applyFill="1" applyBorder="1" applyAlignment="1" applyProtection="1">
      <alignment horizontal="center" vertical="center"/>
      <protection locked="0"/>
    </xf>
    <xf numFmtId="3" fontId="11" fillId="5" borderId="6" xfId="0" applyNumberFormat="1" applyFont="1" applyFill="1" applyBorder="1" applyAlignment="1" applyProtection="1">
      <alignment horizontal="center" vertical="center"/>
      <protection locked="0"/>
    </xf>
    <xf numFmtId="3" fontId="11" fillId="5" borderId="7" xfId="0" applyNumberFormat="1" applyFont="1" applyFill="1" applyBorder="1" applyAlignment="1" applyProtection="1">
      <alignment horizontal="center" vertical="center"/>
      <protection locked="0"/>
    </xf>
    <xf numFmtId="3" fontId="11" fillId="5" borderId="140" xfId="0" applyNumberFormat="1" applyFont="1" applyFill="1" applyBorder="1" applyAlignment="1" applyProtection="1">
      <alignment horizontal="center" vertical="center"/>
      <protection locked="0"/>
    </xf>
    <xf numFmtId="3" fontId="11" fillId="5" borderId="0" xfId="0" applyNumberFormat="1" applyFont="1" applyFill="1" applyAlignment="1" applyProtection="1">
      <alignment horizontal="center" vertical="center"/>
      <protection locked="0"/>
    </xf>
    <xf numFmtId="3" fontId="11" fillId="5" borderId="141" xfId="0" applyNumberFormat="1" applyFont="1" applyFill="1" applyBorder="1" applyAlignment="1" applyProtection="1">
      <alignment horizontal="center" vertical="center"/>
      <protection locked="0"/>
    </xf>
    <xf numFmtId="3" fontId="11" fillId="5" borderId="9" xfId="0" applyNumberFormat="1" applyFont="1" applyFill="1" applyBorder="1" applyAlignment="1" applyProtection="1">
      <alignment horizontal="center" vertical="center"/>
      <protection locked="0"/>
    </xf>
    <xf numFmtId="3" fontId="11" fillId="5" borderId="8" xfId="0" applyNumberFormat="1" applyFont="1" applyFill="1" applyBorder="1" applyAlignment="1" applyProtection="1">
      <alignment horizontal="center" vertical="center"/>
      <protection locked="0"/>
    </xf>
    <xf numFmtId="3" fontId="11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/>
    <xf numFmtId="0" fontId="52" fillId="0" borderId="0" xfId="0" applyFont="1"/>
    <xf numFmtId="0" fontId="52" fillId="0" borderId="14" xfId="0" applyFont="1" applyBorder="1"/>
    <xf numFmtId="3" fontId="10" fillId="12" borderId="41" xfId="0" applyNumberFormat="1" applyFont="1" applyFill="1" applyBorder="1" applyAlignment="1">
      <alignment horizontal="right" vertical="center"/>
    </xf>
    <xf numFmtId="9" fontId="2" fillId="12" borderId="54" xfId="0" applyNumberFormat="1" applyFont="1" applyFill="1" applyBorder="1" applyAlignment="1">
      <alignment horizontal="center" vertical="center"/>
    </xf>
    <xf numFmtId="9" fontId="2" fillId="12" borderId="56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49" fontId="7" fillId="12" borderId="52" xfId="0" applyNumberFormat="1" applyFont="1" applyFill="1" applyBorder="1" applyAlignment="1">
      <alignment horizontal="center" vertical="center"/>
    </xf>
    <xf numFmtId="49" fontId="7" fillId="12" borderId="53" xfId="0" applyNumberFormat="1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left" vertical="center"/>
    </xf>
    <xf numFmtId="0" fontId="4" fillId="12" borderId="55" xfId="0" applyFont="1" applyFill="1" applyBorder="1" applyAlignment="1">
      <alignment horizontal="left" vertical="center"/>
    </xf>
    <xf numFmtId="0" fontId="4" fillId="12" borderId="53" xfId="0" applyFont="1" applyFill="1" applyBorder="1" applyAlignment="1">
      <alignment horizontal="left" vertical="center"/>
    </xf>
    <xf numFmtId="0" fontId="10" fillId="12" borderId="54" xfId="0" applyFont="1" applyFill="1" applyBorder="1" applyAlignment="1">
      <alignment horizontal="left" vertical="center" wrapText="1"/>
    </xf>
    <xf numFmtId="0" fontId="10" fillId="12" borderId="5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3" fontId="10" fillId="11" borderId="4" xfId="0" applyNumberFormat="1" applyFont="1" applyFill="1" applyBorder="1" applyAlignment="1">
      <alignment horizontal="right" vertical="center"/>
    </xf>
    <xf numFmtId="3" fontId="10" fillId="11" borderId="3" xfId="0" applyNumberFormat="1" applyFont="1" applyFill="1" applyBorder="1" applyAlignment="1">
      <alignment horizontal="right" vertical="center"/>
    </xf>
    <xf numFmtId="3" fontId="10" fillId="11" borderId="2" xfId="0" applyNumberFormat="1" applyFont="1" applyFill="1" applyBorder="1" applyAlignment="1">
      <alignment horizontal="right" vertical="center"/>
    </xf>
    <xf numFmtId="9" fontId="2" fillId="11" borderId="4" xfId="0" applyNumberFormat="1" applyFont="1" applyFill="1" applyBorder="1" applyAlignment="1">
      <alignment horizontal="center" vertical="center"/>
    </xf>
    <xf numFmtId="9" fontId="2" fillId="11" borderId="30" xfId="0" applyNumberFormat="1" applyFont="1" applyFill="1" applyBorder="1" applyAlignment="1">
      <alignment horizontal="center" vertical="center"/>
    </xf>
    <xf numFmtId="49" fontId="7" fillId="11" borderId="29" xfId="0" quotePrefix="1" applyNumberFormat="1" applyFont="1" applyFill="1" applyBorder="1" applyAlignment="1">
      <alignment horizontal="center" vertical="center"/>
    </xf>
    <xf numFmtId="49" fontId="7" fillId="11" borderId="2" xfId="0" quotePrefix="1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167" fontId="10" fillId="11" borderId="4" xfId="0" applyNumberFormat="1" applyFont="1" applyFill="1" applyBorder="1" applyAlignment="1">
      <alignment vertical="center"/>
    </xf>
    <xf numFmtId="167" fontId="10" fillId="11" borderId="3" xfId="0" applyNumberFormat="1" applyFont="1" applyFill="1" applyBorder="1" applyAlignment="1">
      <alignment vertical="center"/>
    </xf>
    <xf numFmtId="3" fontId="19" fillId="11" borderId="4" xfId="0" applyNumberFormat="1" applyFont="1" applyFill="1" applyBorder="1" applyAlignment="1">
      <alignment horizontal="right" vertical="center"/>
    </xf>
    <xf numFmtId="3" fontId="19" fillId="11" borderId="3" xfId="0" applyNumberFormat="1" applyFont="1" applyFill="1" applyBorder="1" applyAlignment="1">
      <alignment horizontal="right" vertical="center"/>
    </xf>
    <xf numFmtId="3" fontId="19" fillId="11" borderId="2" xfId="0" applyNumberFormat="1" applyFont="1" applyFill="1" applyBorder="1" applyAlignment="1">
      <alignment horizontal="right" vertical="center"/>
    </xf>
    <xf numFmtId="3" fontId="2" fillId="10" borderId="4" xfId="0" applyNumberFormat="1" applyFont="1" applyFill="1" applyBorder="1" applyAlignment="1">
      <alignment horizontal="right" vertical="center"/>
    </xf>
    <xf numFmtId="3" fontId="2" fillId="10" borderId="3" xfId="0" applyNumberFormat="1" applyFont="1" applyFill="1" applyBorder="1" applyAlignment="1">
      <alignment horizontal="right" vertical="center"/>
    </xf>
    <xf numFmtId="3" fontId="2" fillId="10" borderId="2" xfId="0" applyNumberFormat="1" applyFont="1" applyFill="1" applyBorder="1" applyAlignment="1">
      <alignment horizontal="right" vertical="center"/>
    </xf>
    <xf numFmtId="49" fontId="7" fillId="12" borderId="29" xfId="0" applyNumberFormat="1" applyFont="1" applyFill="1" applyBorder="1" applyAlignment="1">
      <alignment horizontal="center" vertical="center"/>
    </xf>
    <xf numFmtId="49" fontId="7" fillId="12" borderId="2" xfId="0" applyNumberFormat="1" applyFont="1" applyFill="1" applyBorder="1" applyAlignment="1">
      <alignment horizontal="center" vertical="center"/>
    </xf>
    <xf numFmtId="3" fontId="24" fillId="12" borderId="4" xfId="0" applyNumberFormat="1" applyFont="1" applyFill="1" applyBorder="1" applyAlignment="1">
      <alignment horizontal="right" vertical="center"/>
    </xf>
    <xf numFmtId="3" fontId="24" fillId="12" borderId="3" xfId="0" applyNumberFormat="1" applyFont="1" applyFill="1" applyBorder="1" applyAlignment="1">
      <alignment horizontal="right" vertical="center"/>
    </xf>
    <xf numFmtId="3" fontId="24" fillId="12" borderId="2" xfId="0" applyNumberFormat="1" applyFont="1" applyFill="1" applyBorder="1" applyAlignment="1">
      <alignment horizontal="right" vertical="center"/>
    </xf>
    <xf numFmtId="49" fontId="7" fillId="11" borderId="29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9" fontId="4" fillId="12" borderId="4" xfId="0" applyNumberFormat="1" applyFont="1" applyFill="1" applyBorder="1" applyAlignment="1">
      <alignment horizontal="center" vertical="center"/>
    </xf>
    <xf numFmtId="9" fontId="4" fillId="12" borderId="3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" fillId="10" borderId="4" xfId="0" applyNumberFormat="1" applyFont="1" applyFill="1" applyBorder="1" applyAlignment="1" applyProtection="1">
      <alignment horizontal="right" vertical="center"/>
      <protection locked="0"/>
    </xf>
    <xf numFmtId="3" fontId="2" fillId="10" borderId="3" xfId="0" applyNumberFormat="1" applyFont="1" applyFill="1" applyBorder="1" applyAlignment="1" applyProtection="1">
      <alignment horizontal="right" vertical="center"/>
      <protection locked="0"/>
    </xf>
    <xf numFmtId="3" fontId="2" fillId="10" borderId="2" xfId="0" applyNumberFormat="1" applyFont="1" applyFill="1" applyBorder="1" applyAlignment="1" applyProtection="1">
      <alignment horizontal="right" vertical="center"/>
      <protection locked="0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4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10" fillId="11" borderId="4" xfId="0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3" fontId="19" fillId="0" borderId="4" xfId="0" applyNumberFormat="1" applyFont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 vertical="center"/>
    </xf>
    <xf numFmtId="3" fontId="19" fillId="0" borderId="2" xfId="0" applyNumberFormat="1" applyFont="1" applyBorder="1" applyAlignment="1">
      <alignment horizontal="right" vertical="center"/>
    </xf>
    <xf numFmtId="166" fontId="10" fillId="10" borderId="46" xfId="0" applyNumberFormat="1" applyFont="1" applyFill="1" applyBorder="1" applyAlignment="1">
      <alignment horizontal="center" vertical="center"/>
    </xf>
    <xf numFmtId="0" fontId="6" fillId="10" borderId="47" xfId="0" applyFont="1" applyFill="1" applyBorder="1"/>
    <xf numFmtId="0" fontId="6" fillId="10" borderId="48" xfId="0" applyFont="1" applyFill="1" applyBorder="1"/>
    <xf numFmtId="3" fontId="63" fillId="0" borderId="0" xfId="0" applyNumberFormat="1" applyFont="1"/>
    <xf numFmtId="0" fontId="63" fillId="0" borderId="0" xfId="0" applyFont="1"/>
    <xf numFmtId="3" fontId="64" fillId="0" borderId="12" xfId="0" applyNumberFormat="1" applyFont="1" applyBorder="1" applyAlignment="1">
      <alignment horizontal="center"/>
    </xf>
    <xf numFmtId="3" fontId="1" fillId="0" borderId="30" xfId="0" applyNumberFormat="1" applyFont="1" applyBorder="1" applyAlignment="1" applyProtection="1">
      <alignment horizontal="right" vertical="center"/>
      <protection locked="0"/>
    </xf>
    <xf numFmtId="3" fontId="2" fillId="0" borderId="3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" fillId="10" borderId="4" xfId="0" applyNumberFormat="1" applyFont="1" applyFill="1" applyBorder="1" applyAlignment="1" applyProtection="1">
      <alignment horizontal="right" vertical="center"/>
      <protection locked="0"/>
    </xf>
    <xf numFmtId="3" fontId="1" fillId="10" borderId="3" xfId="0" applyNumberFormat="1" applyFont="1" applyFill="1" applyBorder="1" applyAlignment="1" applyProtection="1">
      <alignment horizontal="right" vertical="center"/>
      <protection locked="0"/>
    </xf>
    <xf numFmtId="3" fontId="1" fillId="10" borderId="2" xfId="0" applyNumberFormat="1" applyFont="1" applyFill="1" applyBorder="1" applyAlignment="1" applyProtection="1">
      <alignment horizontal="right" vertical="center"/>
      <protection locked="0"/>
    </xf>
    <xf numFmtId="3" fontId="1" fillId="10" borderId="30" xfId="0" applyNumberFormat="1" applyFont="1" applyFill="1" applyBorder="1" applyAlignment="1" applyProtection="1">
      <alignment horizontal="right" vertical="center"/>
      <protection locked="0"/>
    </xf>
    <xf numFmtId="3" fontId="19" fillId="11" borderId="30" xfId="0" applyNumberFormat="1" applyFont="1" applyFill="1" applyBorder="1" applyAlignment="1">
      <alignment horizontal="right" vertical="center"/>
    </xf>
    <xf numFmtId="0" fontId="19" fillId="11" borderId="4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3" fontId="2" fillId="10" borderId="30" xfId="0" applyNumberFormat="1" applyFont="1" applyFill="1" applyBorder="1" applyAlignment="1">
      <alignment horizontal="right" vertical="center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3" fontId="2" fillId="11" borderId="4" xfId="0" applyNumberFormat="1" applyFont="1" applyFill="1" applyBorder="1" applyAlignment="1">
      <alignment horizontal="right" vertical="center"/>
    </xf>
    <xf numFmtId="3" fontId="2" fillId="11" borderId="3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>
      <alignment horizontal="right" vertical="center"/>
    </xf>
    <xf numFmtId="3" fontId="2" fillId="11" borderId="30" xfId="0" applyNumberFormat="1" applyFont="1" applyFill="1" applyBorder="1" applyAlignment="1">
      <alignment horizontal="right" vertical="center"/>
    </xf>
    <xf numFmtId="3" fontId="24" fillId="12" borderId="30" xfId="0" applyNumberFormat="1" applyFont="1" applyFill="1" applyBorder="1" applyAlignment="1">
      <alignment horizontal="right" vertical="center"/>
    </xf>
    <xf numFmtId="0" fontId="19" fillId="11" borderId="4" xfId="0" applyFont="1" applyFill="1" applyBorder="1" applyAlignment="1">
      <alignment horizontal="left" vertical="center" wrapText="1"/>
    </xf>
    <xf numFmtId="0" fontId="19" fillId="11" borderId="3" xfId="0" applyFont="1" applyFill="1" applyBorder="1" applyAlignment="1">
      <alignment horizontal="left" vertical="center" wrapText="1"/>
    </xf>
    <xf numFmtId="3" fontId="5" fillId="0" borderId="30" xfId="0" applyNumberFormat="1" applyFont="1" applyBorder="1" applyAlignment="1" applyProtection="1">
      <alignment horizontal="right" vertical="center"/>
      <protection locked="0"/>
    </xf>
    <xf numFmtId="3" fontId="1" fillId="0" borderId="34" xfId="0" applyNumberFormat="1" applyFont="1" applyBorder="1" applyAlignment="1" applyProtection="1">
      <alignment horizontal="right" vertical="center"/>
      <protection locked="0"/>
    </xf>
    <xf numFmtId="167" fontId="19" fillId="11" borderId="4" xfId="0" applyNumberFormat="1" applyFont="1" applyFill="1" applyBorder="1" applyAlignment="1">
      <alignment vertical="center"/>
    </xf>
    <xf numFmtId="167" fontId="19" fillId="11" borderId="3" xfId="0" applyNumberFormat="1" applyFont="1" applyFill="1" applyBorder="1" applyAlignment="1">
      <alignment vertical="center"/>
    </xf>
    <xf numFmtId="3" fontId="2" fillId="0" borderId="34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3" fontId="10" fillId="12" borderId="42" xfId="0" applyNumberFormat="1" applyFont="1" applyFill="1" applyBorder="1" applyAlignment="1">
      <alignment horizontal="right" vertical="center"/>
    </xf>
    <xf numFmtId="3" fontId="2" fillId="3" borderId="34" xfId="0" applyNumberFormat="1" applyFont="1" applyFill="1" applyBorder="1" applyAlignment="1">
      <alignment horizontal="right" vertical="center"/>
    </xf>
    <xf numFmtId="0" fontId="0" fillId="0" borderId="0" xfId="0"/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5" xfId="0" applyFont="1" applyBorder="1" applyAlignment="1">
      <alignment horizontal="center"/>
    </xf>
    <xf numFmtId="0" fontId="27" fillId="0" borderId="17" xfId="0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166" fontId="19" fillId="0" borderId="14" xfId="0" applyNumberFormat="1" applyFont="1" applyBorder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166" fontId="19" fillId="0" borderId="1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1" fillId="0" borderId="0" xfId="0" applyFont="1" applyAlignment="1">
      <alignment vertical="top"/>
    </xf>
    <xf numFmtId="0" fontId="18" fillId="8" borderId="33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8" borderId="78" xfId="0" applyFont="1" applyFill="1" applyBorder="1" applyAlignment="1">
      <alignment horizontal="center" vertical="center" wrapText="1"/>
    </xf>
    <xf numFmtId="0" fontId="18" fillId="8" borderId="130" xfId="0" applyFont="1" applyFill="1" applyBorder="1" applyAlignment="1">
      <alignment horizontal="center" vertical="center" wrapText="1"/>
    </xf>
    <xf numFmtId="166" fontId="19" fillId="0" borderId="38" xfId="0" applyNumberFormat="1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166" fontId="47" fillId="0" borderId="29" xfId="0" applyNumberFormat="1" applyFont="1" applyBorder="1" applyAlignment="1">
      <alignment horizontal="center" vertical="center"/>
    </xf>
    <xf numFmtId="166" fontId="47" fillId="0" borderId="3" xfId="0" applyNumberFormat="1" applyFont="1" applyBorder="1" applyAlignment="1">
      <alignment horizontal="center" vertical="center"/>
    </xf>
    <xf numFmtId="166" fontId="47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48" fillId="0" borderId="3" xfId="0" applyFont="1" applyBorder="1"/>
    <xf numFmtId="0" fontId="48" fillId="0" borderId="30" xfId="0" applyFont="1" applyBorder="1"/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166" fontId="19" fillId="0" borderId="11" xfId="0" applyNumberFormat="1" applyFont="1" applyBorder="1" applyAlignment="1">
      <alignment horizontal="center" vertical="center"/>
    </xf>
    <xf numFmtId="166" fontId="19" fillId="0" borderId="12" xfId="0" applyNumberFormat="1" applyFont="1" applyBorder="1" applyAlignment="1">
      <alignment horizontal="center" vertical="center"/>
    </xf>
    <xf numFmtId="166" fontId="19" fillId="0" borderId="1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5" fillId="0" borderId="46" xfId="0" applyFont="1" applyBorder="1"/>
    <xf numFmtId="0" fontId="35" fillId="0" borderId="47" xfId="0" applyFont="1" applyBorder="1"/>
    <xf numFmtId="0" fontId="34" fillId="0" borderId="46" xfId="0" applyFont="1" applyBorder="1"/>
    <xf numFmtId="0" fontId="34" fillId="0" borderId="47" xfId="0" applyFont="1" applyBorder="1"/>
    <xf numFmtId="0" fontId="38" fillId="0" borderId="1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15" xfId="0" applyFont="1" applyBorder="1" applyAlignment="1">
      <alignment horizontal="center"/>
    </xf>
    <xf numFmtId="0" fontId="13" fillId="0" borderId="35" xfId="0" applyFont="1" applyBorder="1" applyAlignment="1">
      <alignment horizontal="right"/>
    </xf>
    <xf numFmtId="0" fontId="13" fillId="0" borderId="36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4" fillId="8" borderId="61" xfId="0" applyFont="1" applyFill="1" applyBorder="1"/>
    <xf numFmtId="0" fontId="4" fillId="8" borderId="63" xfId="0" applyFont="1" applyFill="1" applyBorder="1"/>
    <xf numFmtId="3" fontId="1" fillId="0" borderId="49" xfId="0" applyNumberFormat="1" applyFont="1" applyBorder="1" applyAlignment="1">
      <alignment vertical="center"/>
    </xf>
    <xf numFmtId="3" fontId="1" fillId="0" borderId="5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54" xfId="0" applyNumberFormat="1" applyFont="1" applyBorder="1" applyAlignment="1">
      <alignment vertical="center"/>
    </xf>
    <xf numFmtId="3" fontId="1" fillId="0" borderId="59" xfId="0" applyNumberFormat="1" applyFont="1" applyBorder="1" applyAlignment="1">
      <alignment vertical="center"/>
    </xf>
    <xf numFmtId="3" fontId="1" fillId="0" borderId="37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 wrapText="1"/>
    </xf>
    <xf numFmtId="3" fontId="2" fillId="7" borderId="4" xfId="0" applyNumberFormat="1" applyFont="1" applyFill="1" applyBorder="1" applyAlignment="1">
      <alignment vertical="center"/>
    </xf>
    <xf numFmtId="3" fontId="2" fillId="7" borderId="5" xfId="0" applyNumberFormat="1" applyFont="1" applyFill="1" applyBorder="1" applyAlignment="1">
      <alignment vertical="center"/>
    </xf>
    <xf numFmtId="3" fontId="2" fillId="7" borderId="39" xfId="0" applyNumberFormat="1" applyFont="1" applyFill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7" fillId="7" borderId="29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1" fillId="0" borderId="1" xfId="0" applyNumberFormat="1" applyFont="1" applyBorder="1" applyAlignment="1" applyProtection="1">
      <alignment vertical="center"/>
      <protection locked="0"/>
    </xf>
    <xf numFmtId="3" fontId="1" fillId="0" borderId="30" xfId="0" applyNumberFormat="1" applyFont="1" applyBorder="1" applyAlignment="1">
      <alignment vertical="center"/>
    </xf>
    <xf numFmtId="3" fontId="2" fillId="8" borderId="4" xfId="0" applyNumberFormat="1" applyFont="1" applyFill="1" applyBorder="1" applyAlignment="1">
      <alignment vertical="center"/>
    </xf>
    <xf numFmtId="3" fontId="2" fillId="8" borderId="3" xfId="0" applyNumberFormat="1" applyFont="1" applyFill="1" applyBorder="1" applyAlignment="1">
      <alignment vertical="center"/>
    </xf>
    <xf numFmtId="3" fontId="2" fillId="8" borderId="30" xfId="0" applyNumberFormat="1" applyFont="1" applyFill="1" applyBorder="1" applyAlignment="1">
      <alignment vertical="center"/>
    </xf>
    <xf numFmtId="0" fontId="9" fillId="0" borderId="29" xfId="0" quotePrefix="1" applyFont="1" applyBorder="1" applyAlignment="1">
      <alignment horizontal="center" vertical="center"/>
    </xf>
    <xf numFmtId="0" fontId="7" fillId="8" borderId="29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3" fontId="2" fillId="8" borderId="2" xfId="0" applyNumberFormat="1" applyFont="1" applyFill="1" applyBorder="1" applyAlignment="1">
      <alignment vertical="center"/>
    </xf>
    <xf numFmtId="3" fontId="4" fillId="7" borderId="4" xfId="0" applyNumberFormat="1" applyFont="1" applyFill="1" applyBorder="1" applyAlignment="1">
      <alignment vertical="center"/>
    </xf>
    <xf numFmtId="3" fontId="4" fillId="7" borderId="2" xfId="0" applyNumberFormat="1" applyFont="1" applyFill="1" applyBorder="1" applyAlignment="1">
      <alignment vertical="center"/>
    </xf>
    <xf numFmtId="3" fontId="2" fillId="7" borderId="30" xfId="0" applyNumberFormat="1" applyFont="1" applyFill="1" applyBorder="1" applyAlignment="1">
      <alignment vertical="center"/>
    </xf>
    <xf numFmtId="49" fontId="7" fillId="8" borderId="29" xfId="0" applyNumberFormat="1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5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top"/>
    </xf>
    <xf numFmtId="166" fontId="10" fillId="8" borderId="81" xfId="0" applyNumberFormat="1" applyFont="1" applyFill="1" applyBorder="1" applyAlignment="1">
      <alignment horizontal="center" vertical="center"/>
    </xf>
    <xf numFmtId="0" fontId="6" fillId="8" borderId="47" xfId="0" applyFont="1" applyFill="1" applyBorder="1"/>
    <xf numFmtId="0" fontId="6" fillId="8" borderId="82" xfId="0" applyFont="1" applyFill="1" applyBorder="1"/>
    <xf numFmtId="166" fontId="47" fillId="0" borderId="26" xfId="0" applyNumberFormat="1" applyFont="1" applyBorder="1" applyAlignment="1">
      <alignment horizontal="center" vertical="center"/>
    </xf>
    <xf numFmtId="0" fontId="48" fillId="0" borderId="27" xfId="0" applyFont="1" applyBorder="1"/>
    <xf numFmtId="0" fontId="48" fillId="0" borderId="28" xfId="0" applyFont="1" applyBorder="1"/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8" fillId="0" borderId="14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15" xfId="0" applyFont="1" applyBorder="1" applyAlignment="1">
      <alignment horizontal="center"/>
    </xf>
    <xf numFmtId="0" fontId="40" fillId="0" borderId="14" xfId="0" applyFont="1" applyBorder="1" applyAlignment="1">
      <alignment horizontal="right"/>
    </xf>
    <xf numFmtId="0" fontId="40" fillId="0" borderId="0" xfId="0" applyFont="1" applyAlignment="1">
      <alignment horizontal="right"/>
    </xf>
    <xf numFmtId="0" fontId="40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0" fontId="0" fillId="0" borderId="36" xfId="0" applyBorder="1"/>
    <xf numFmtId="169" fontId="24" fillId="0" borderId="11" xfId="3" applyNumberFormat="1" applyFont="1" applyBorder="1" applyAlignment="1">
      <alignment horizontal="center" vertical="center" wrapText="1"/>
    </xf>
    <xf numFmtId="169" fontId="24" fillId="0" borderId="12" xfId="3" applyNumberFormat="1" applyFont="1" applyBorder="1" applyAlignment="1">
      <alignment horizontal="center" vertical="center" wrapText="1"/>
    </xf>
    <xf numFmtId="169" fontId="24" fillId="0" borderId="13" xfId="3" applyNumberFormat="1" applyFont="1" applyBorder="1" applyAlignment="1">
      <alignment horizontal="center" vertical="center" wrapText="1"/>
    </xf>
    <xf numFmtId="169" fontId="25" fillId="0" borderId="14" xfId="3" applyNumberFormat="1" applyFont="1" applyBorder="1" applyAlignment="1">
      <alignment horizontal="center" vertical="center" wrapText="1"/>
    </xf>
    <xf numFmtId="169" fontId="25" fillId="0" borderId="0" xfId="3" applyNumberFormat="1" applyFont="1" applyAlignment="1">
      <alignment horizontal="center" vertical="center" wrapText="1"/>
    </xf>
    <xf numFmtId="169" fontId="25" fillId="0" borderId="15" xfId="3" applyNumberFormat="1" applyFont="1" applyBorder="1" applyAlignment="1">
      <alignment horizontal="center" vertical="center" wrapText="1"/>
    </xf>
    <xf numFmtId="169" fontId="71" fillId="0" borderId="14" xfId="0" applyNumberFormat="1" applyFont="1" applyBorder="1" applyAlignment="1" applyProtection="1">
      <alignment horizontal="right" vertical="center"/>
      <protection locked="0"/>
    </xf>
    <xf numFmtId="169" fontId="71" fillId="0" borderId="0" xfId="0" applyNumberFormat="1" applyFont="1" applyAlignment="1" applyProtection="1">
      <alignment horizontal="right" vertical="center"/>
      <protection locked="0"/>
    </xf>
    <xf numFmtId="169" fontId="71" fillId="0" borderId="15" xfId="0" applyNumberFormat="1" applyFont="1" applyBorder="1" applyAlignment="1" applyProtection="1">
      <alignment horizontal="right" vertical="center"/>
      <protection locked="0"/>
    </xf>
    <xf numFmtId="169" fontId="72" fillId="0" borderId="114" xfId="0" applyNumberFormat="1" applyFont="1" applyBorder="1" applyAlignment="1">
      <alignment horizontal="center" vertical="center" wrapText="1"/>
    </xf>
    <xf numFmtId="169" fontId="72" fillId="0" borderId="117" xfId="0" applyNumberFormat="1" applyFont="1" applyBorder="1" applyAlignment="1">
      <alignment horizontal="center" vertical="center" wrapText="1"/>
    </xf>
    <xf numFmtId="169" fontId="73" fillId="0" borderId="115" xfId="0" applyNumberFormat="1" applyFont="1" applyBorder="1" applyAlignment="1">
      <alignment horizontal="center" vertical="center" wrapText="1"/>
    </xf>
    <xf numFmtId="169" fontId="73" fillId="0" borderId="118" xfId="0" applyNumberFormat="1" applyFont="1" applyBorder="1" applyAlignment="1">
      <alignment horizontal="center" vertical="center" wrapText="1"/>
    </xf>
    <xf numFmtId="169" fontId="73" fillId="0" borderId="46" xfId="0" applyNumberFormat="1" applyFont="1" applyBorder="1" applyAlignment="1">
      <alignment horizontal="center" vertical="center" wrapText="1"/>
    </xf>
    <xf numFmtId="169" fontId="73" fillId="0" borderId="47" xfId="0" applyNumberFormat="1" applyFont="1" applyBorder="1" applyAlignment="1">
      <alignment horizontal="center" vertical="center" wrapText="1"/>
    </xf>
    <xf numFmtId="169" fontId="73" fillId="0" borderId="48" xfId="0" applyNumberFormat="1" applyFont="1" applyBorder="1" applyAlignment="1">
      <alignment horizontal="center" vertical="center" wrapText="1"/>
    </xf>
    <xf numFmtId="169" fontId="73" fillId="0" borderId="46" xfId="0" applyNumberFormat="1" applyFont="1" applyBorder="1" applyAlignment="1">
      <alignment horizontal="center" vertical="center"/>
    </xf>
    <xf numFmtId="169" fontId="73" fillId="0" borderId="47" xfId="0" applyNumberFormat="1" applyFont="1" applyBorder="1" applyAlignment="1">
      <alignment horizontal="center" vertical="center"/>
    </xf>
    <xf numFmtId="169" fontId="73" fillId="0" borderId="48" xfId="0" applyNumberFormat="1" applyFont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_3.sz. mellékelt" xfId="4" xr:uid="{00000000-0005-0000-0000-000003000000}"/>
    <cellStyle name="Normál_KVRENMUNKA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zda/Desktop/GAZD&#193;LKOD&#193;S%20AKTU&#193;LIS/K&#246;lts&#233;gvet&#233;sek,%20koncepci&#243;k/2021.&#233;vi%20k&#246;lts&#233;gvet&#233;sek/V&#225;rdomb/V&#225;rdomb/K&#246;lts&#233;gvet&#233;s/V&#225;rdomb%20K&#246;zs&#233;g%20&#214;nkorm&#225;nyzata%20-2021%20&#233;vi%20k&#246;lts&#233;gvet&#233;s%20(konszolid&#225;lt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talom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>
        <row r="154">
          <cell r="AE154">
            <v>4444716</v>
          </cell>
        </row>
        <row r="180">
          <cell r="AE180">
            <v>0</v>
          </cell>
        </row>
      </sheetData>
      <sheetData sheetId="4">
        <row r="122">
          <cell r="AE122">
            <v>7662671</v>
          </cell>
        </row>
        <row r="148">
          <cell r="AE14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21"/>
  <sheetViews>
    <sheetView tabSelected="1" view="pageBreakPreview" zoomScaleNormal="100" zoomScaleSheetLayoutView="100" workbookViewId="0">
      <selection activeCell="B36" sqref="B36"/>
    </sheetView>
  </sheetViews>
  <sheetFormatPr defaultRowHeight="12.75" x14ac:dyDescent="0.2"/>
  <cols>
    <col min="1" max="1" width="8.42578125" customWidth="1"/>
    <col min="2" max="2" width="146.7109375" customWidth="1"/>
  </cols>
  <sheetData>
    <row r="1" spans="1:2" ht="18" x14ac:dyDescent="0.25">
      <c r="A1" s="281" t="s">
        <v>869</v>
      </c>
      <c r="B1" s="282"/>
    </row>
    <row r="2" spans="1:2" ht="18" x14ac:dyDescent="0.25">
      <c r="A2" s="152"/>
      <c r="B2" s="153"/>
    </row>
    <row r="3" spans="1:2" ht="18" x14ac:dyDescent="0.25">
      <c r="A3" s="154"/>
      <c r="B3" s="153" t="s">
        <v>913</v>
      </c>
    </row>
    <row r="4" spans="1:2" ht="20.25" x14ac:dyDescent="0.2">
      <c r="A4" s="154"/>
      <c r="B4" s="169" t="s">
        <v>970</v>
      </c>
    </row>
    <row r="5" spans="1:2" ht="15.75" x14ac:dyDescent="0.2">
      <c r="A5" s="154" t="s">
        <v>870</v>
      </c>
      <c r="B5" s="155" t="s">
        <v>871</v>
      </c>
    </row>
    <row r="6" spans="1:2" ht="15.75" x14ac:dyDescent="0.2">
      <c r="A6" s="156">
        <v>1</v>
      </c>
      <c r="B6" s="157" t="s">
        <v>872</v>
      </c>
    </row>
    <row r="7" spans="1:2" ht="31.5" x14ac:dyDescent="0.2">
      <c r="A7" s="156">
        <v>2</v>
      </c>
      <c r="B7" s="157" t="s">
        <v>889</v>
      </c>
    </row>
    <row r="8" spans="1:2" ht="15.75" x14ac:dyDescent="0.2">
      <c r="A8" s="156">
        <v>3</v>
      </c>
      <c r="B8" s="157" t="s">
        <v>890</v>
      </c>
    </row>
    <row r="9" spans="1:2" ht="15.75" x14ac:dyDescent="0.2">
      <c r="A9" s="156">
        <v>4</v>
      </c>
      <c r="B9" s="157" t="s">
        <v>891</v>
      </c>
    </row>
    <row r="10" spans="1:2" ht="15.75" x14ac:dyDescent="0.2">
      <c r="A10" s="156">
        <v>5</v>
      </c>
      <c r="B10" s="157" t="s">
        <v>892</v>
      </c>
    </row>
    <row r="11" spans="1:2" ht="15.75" x14ac:dyDescent="0.2">
      <c r="A11" s="156">
        <v>6</v>
      </c>
      <c r="B11" s="158" t="s">
        <v>914</v>
      </c>
    </row>
    <row r="12" spans="1:2" ht="15.75" x14ac:dyDescent="0.25">
      <c r="A12" s="156">
        <v>7</v>
      </c>
      <c r="B12" s="159" t="s">
        <v>873</v>
      </c>
    </row>
    <row r="13" spans="1:2" ht="15.75" x14ac:dyDescent="0.2">
      <c r="A13" s="156">
        <v>8</v>
      </c>
      <c r="B13" s="157" t="s">
        <v>874</v>
      </c>
    </row>
    <row r="14" spans="1:2" ht="15.75" x14ac:dyDescent="0.25">
      <c r="A14" s="156">
        <v>9</v>
      </c>
      <c r="B14" s="159" t="s">
        <v>875</v>
      </c>
    </row>
    <row r="15" spans="1:2" ht="15.75" x14ac:dyDescent="0.25">
      <c r="A15" s="156">
        <v>10</v>
      </c>
      <c r="B15" s="159" t="s">
        <v>876</v>
      </c>
    </row>
    <row r="16" spans="1:2" ht="15.75" x14ac:dyDescent="0.2">
      <c r="A16" s="156">
        <v>11</v>
      </c>
      <c r="B16" s="157" t="s">
        <v>877</v>
      </c>
    </row>
    <row r="17" spans="1:2" ht="15.75" x14ac:dyDescent="0.25">
      <c r="A17" s="156">
        <v>12</v>
      </c>
      <c r="B17" s="159" t="s">
        <v>880</v>
      </c>
    </row>
    <row r="18" spans="1:2" ht="15.75" x14ac:dyDescent="0.25">
      <c r="A18" s="156">
        <v>13</v>
      </c>
      <c r="B18" s="159" t="s">
        <v>878</v>
      </c>
    </row>
    <row r="19" spans="1:2" ht="15.75" x14ac:dyDescent="0.25">
      <c r="A19" s="156">
        <v>14</v>
      </c>
      <c r="B19" s="159" t="s">
        <v>879</v>
      </c>
    </row>
    <row r="20" spans="1:2" ht="15.75" x14ac:dyDescent="0.25">
      <c r="A20" s="156">
        <v>15</v>
      </c>
      <c r="B20" s="159" t="s">
        <v>881</v>
      </c>
    </row>
    <row r="21" spans="1:2" ht="15.75" x14ac:dyDescent="0.25">
      <c r="A21" s="156">
        <v>16</v>
      </c>
      <c r="B21" s="159" t="s">
        <v>957</v>
      </c>
    </row>
  </sheetData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499984740745262"/>
  </sheetPr>
  <dimension ref="A1:H30"/>
  <sheetViews>
    <sheetView view="pageBreakPreview" zoomScaleSheetLayoutView="100" workbookViewId="0">
      <selection activeCell="I8" sqref="I8"/>
    </sheetView>
  </sheetViews>
  <sheetFormatPr defaultRowHeight="12.75" x14ac:dyDescent="0.2"/>
  <cols>
    <col min="1" max="1" width="2.5703125" style="1" customWidth="1"/>
    <col min="2" max="2" width="39.28515625" style="3" customWidth="1"/>
    <col min="3" max="3" width="15.7109375" style="3" customWidth="1"/>
    <col min="4" max="4" width="16.85546875" style="1" customWidth="1"/>
    <col min="5" max="5" width="31.42578125" style="1" customWidth="1"/>
    <col min="6" max="16384" width="9.140625" style="1"/>
  </cols>
  <sheetData>
    <row r="1" spans="1:5" ht="17.25" customHeight="1" thickBot="1" x14ac:dyDescent="0.25">
      <c r="A1" s="770" t="s">
        <v>980</v>
      </c>
      <c r="B1" s="770"/>
      <c r="C1" s="770"/>
      <c r="D1" s="770"/>
      <c r="E1" s="770"/>
    </row>
    <row r="2" spans="1:5" ht="27.75" customHeight="1" thickTop="1" x14ac:dyDescent="0.2">
      <c r="B2" s="940" t="s">
        <v>883</v>
      </c>
      <c r="C2" s="941"/>
      <c r="D2" s="941"/>
      <c r="E2" s="942"/>
    </row>
    <row r="3" spans="1:5" ht="12" customHeight="1" x14ac:dyDescent="0.2">
      <c r="B3" s="771" t="s">
        <v>543</v>
      </c>
      <c r="C3" s="772"/>
      <c r="D3" s="772"/>
      <c r="E3" s="773"/>
    </row>
    <row r="4" spans="1:5" ht="20.100000000000001" customHeight="1" x14ac:dyDescent="0.2">
      <c r="B4" s="160"/>
      <c r="C4" s="42" t="s">
        <v>923</v>
      </c>
      <c r="D4" s="42" t="s">
        <v>924</v>
      </c>
      <c r="E4" s="161" t="s">
        <v>535</v>
      </c>
    </row>
    <row r="5" spans="1:5" ht="20.100000000000001" customHeight="1" x14ac:dyDescent="0.2">
      <c r="B5" s="162" t="s">
        <v>537</v>
      </c>
      <c r="C5" s="9">
        <v>1</v>
      </c>
      <c r="D5" s="9">
        <v>1</v>
      </c>
      <c r="E5" s="50">
        <f>(C5+D5)/2</f>
        <v>1</v>
      </c>
    </row>
    <row r="6" spans="1:5" ht="20.100000000000001" customHeight="1" x14ac:dyDescent="0.2">
      <c r="B6" s="162" t="s">
        <v>538</v>
      </c>
      <c r="C6" s="9">
        <v>0</v>
      </c>
      <c r="D6" s="9">
        <v>1</v>
      </c>
      <c r="E6" s="50">
        <f t="shared" ref="E6:E12" si="0">(C6+D6)/2</f>
        <v>0.5</v>
      </c>
    </row>
    <row r="7" spans="1:5" ht="20.100000000000001" customHeight="1" x14ac:dyDescent="0.2">
      <c r="B7" s="162" t="s">
        <v>788</v>
      </c>
      <c r="C7" s="9">
        <v>1</v>
      </c>
      <c r="D7" s="9">
        <v>1</v>
      </c>
      <c r="E7" s="50">
        <f t="shared" si="0"/>
        <v>1</v>
      </c>
    </row>
    <row r="8" spans="1:5" ht="20.100000000000001" customHeight="1" x14ac:dyDescent="0.2">
      <c r="B8" s="162" t="s">
        <v>887</v>
      </c>
      <c r="C8" s="9">
        <v>1</v>
      </c>
      <c r="D8" s="9">
        <v>1</v>
      </c>
      <c r="E8" s="50">
        <f t="shared" si="0"/>
        <v>1</v>
      </c>
    </row>
    <row r="9" spans="1:5" ht="20.100000000000001" customHeight="1" x14ac:dyDescent="0.2">
      <c r="B9" s="162" t="s">
        <v>789</v>
      </c>
      <c r="C9" s="9">
        <v>1</v>
      </c>
      <c r="D9" s="9">
        <v>1</v>
      </c>
      <c r="E9" s="50">
        <f t="shared" si="0"/>
        <v>1</v>
      </c>
    </row>
    <row r="10" spans="1:5" ht="20.100000000000001" customHeight="1" x14ac:dyDescent="0.2">
      <c r="B10" s="162" t="s">
        <v>790</v>
      </c>
      <c r="C10" s="9">
        <v>1</v>
      </c>
      <c r="D10" s="9">
        <v>1</v>
      </c>
      <c r="E10" s="50">
        <f t="shared" si="0"/>
        <v>1</v>
      </c>
    </row>
    <row r="11" spans="1:5" ht="20.100000000000001" customHeight="1" x14ac:dyDescent="0.2">
      <c r="B11" s="39" t="s">
        <v>888</v>
      </c>
      <c r="C11" s="10">
        <v>1</v>
      </c>
      <c r="D11" s="10">
        <v>1</v>
      </c>
      <c r="E11" s="50">
        <f t="shared" si="0"/>
        <v>1</v>
      </c>
    </row>
    <row r="12" spans="1:5" ht="20.100000000000001" customHeight="1" x14ac:dyDescent="0.2">
      <c r="B12" s="39" t="s">
        <v>791</v>
      </c>
      <c r="C12" s="10">
        <v>1</v>
      </c>
      <c r="D12" s="10">
        <v>1</v>
      </c>
      <c r="E12" s="50">
        <f t="shared" si="0"/>
        <v>1</v>
      </c>
    </row>
    <row r="13" spans="1:5" ht="20.100000000000001" customHeight="1" x14ac:dyDescent="0.2">
      <c r="B13" s="44" t="s">
        <v>534</v>
      </c>
      <c r="C13" s="51">
        <f>SUM(C5:C12)</f>
        <v>7</v>
      </c>
      <c r="D13" s="51">
        <f>SUM(D5:D12)</f>
        <v>8</v>
      </c>
      <c r="E13" s="163">
        <f>SUM(E5:E12)</f>
        <v>7.5</v>
      </c>
    </row>
    <row r="14" spans="1:5" ht="27.75" customHeight="1" x14ac:dyDescent="0.2">
      <c r="B14" s="925" t="s">
        <v>884</v>
      </c>
      <c r="C14" s="926"/>
      <c r="D14" s="926"/>
      <c r="E14" s="927"/>
    </row>
    <row r="15" spans="1:5" ht="14.25" customHeight="1" x14ac:dyDescent="0.2">
      <c r="B15" s="771" t="s">
        <v>543</v>
      </c>
      <c r="C15" s="772"/>
      <c r="D15" s="772"/>
      <c r="E15" s="773"/>
    </row>
    <row r="16" spans="1:5" ht="20.100000000000001" customHeight="1" x14ac:dyDescent="0.2">
      <c r="B16" s="160"/>
      <c r="C16" s="42" t="s">
        <v>923</v>
      </c>
      <c r="D16" s="42" t="s">
        <v>924</v>
      </c>
      <c r="E16" s="161" t="s">
        <v>535</v>
      </c>
    </row>
    <row r="17" spans="2:8" ht="20.100000000000001" customHeight="1" x14ac:dyDescent="0.2">
      <c r="B17" s="39" t="s">
        <v>539</v>
      </c>
      <c r="C17" s="9">
        <v>2</v>
      </c>
      <c r="D17" s="9">
        <v>1</v>
      </c>
      <c r="E17" s="50">
        <f>(C17+D17)/2</f>
        <v>1.5</v>
      </c>
    </row>
    <row r="18" spans="2:8" ht="20.100000000000001" customHeight="1" x14ac:dyDescent="0.2">
      <c r="B18" s="44" t="s">
        <v>534</v>
      </c>
      <c r="C18" s="51">
        <f>SUM(C17:C17)</f>
        <v>2</v>
      </c>
      <c r="D18" s="51">
        <f>SUM(D17:D17)</f>
        <v>1</v>
      </c>
      <c r="E18" s="163">
        <f>SUM(E17:E17)</f>
        <v>1.5</v>
      </c>
    </row>
    <row r="19" spans="2:8" ht="27.75" customHeight="1" x14ac:dyDescent="0.2">
      <c r="B19" s="925" t="s">
        <v>885</v>
      </c>
      <c r="C19" s="926"/>
      <c r="D19" s="926"/>
      <c r="E19" s="927"/>
      <c r="F19"/>
    </row>
    <row r="20" spans="2:8" ht="12.75" customHeight="1" x14ac:dyDescent="0.2">
      <c r="B20" s="771" t="s">
        <v>543</v>
      </c>
      <c r="C20" s="772"/>
      <c r="D20" s="772"/>
      <c r="E20" s="773"/>
      <c r="F20"/>
      <c r="H20" s="52"/>
    </row>
    <row r="21" spans="2:8" ht="20.100000000000001" customHeight="1" x14ac:dyDescent="0.2">
      <c r="B21" s="160" t="s">
        <v>540</v>
      </c>
      <c r="C21" s="42" t="s">
        <v>923</v>
      </c>
      <c r="D21" s="42" t="s">
        <v>924</v>
      </c>
      <c r="E21" s="161" t="s">
        <v>535</v>
      </c>
      <c r="F21" s="8"/>
    </row>
    <row r="22" spans="2:8" ht="20.100000000000001" customHeight="1" x14ac:dyDescent="0.2">
      <c r="B22" s="40" t="s">
        <v>886</v>
      </c>
      <c r="C22" s="9">
        <v>1</v>
      </c>
      <c r="D22" s="9">
        <v>1</v>
      </c>
      <c r="E22" s="164">
        <v>1</v>
      </c>
      <c r="F22" s="8"/>
    </row>
    <row r="23" spans="2:8" ht="20.100000000000001" customHeight="1" x14ac:dyDescent="0.2">
      <c r="B23" s="39" t="s">
        <v>541</v>
      </c>
      <c r="C23" s="10">
        <v>4</v>
      </c>
      <c r="D23" s="10">
        <v>3</v>
      </c>
      <c r="E23" s="165">
        <f t="shared" ref="E23:E28" si="1">(C23+D23)/2</f>
        <v>3.5</v>
      </c>
      <c r="F23" s="8"/>
    </row>
    <row r="24" spans="2:8" ht="20.100000000000001" customHeight="1" x14ac:dyDescent="0.2">
      <c r="B24" s="39" t="s">
        <v>542</v>
      </c>
      <c r="C24" s="10">
        <v>3</v>
      </c>
      <c r="D24" s="10">
        <v>3</v>
      </c>
      <c r="E24" s="165">
        <f t="shared" si="1"/>
        <v>3</v>
      </c>
      <c r="F24" s="8"/>
    </row>
    <row r="25" spans="2:8" ht="20.100000000000001" customHeight="1" x14ac:dyDescent="0.2">
      <c r="B25" s="39" t="s">
        <v>792</v>
      </c>
      <c r="C25" s="10">
        <v>2</v>
      </c>
      <c r="D25" s="10">
        <v>2</v>
      </c>
      <c r="E25" s="165">
        <f t="shared" si="1"/>
        <v>2</v>
      </c>
      <c r="F25" s="8"/>
    </row>
    <row r="26" spans="2:8" ht="20.100000000000001" customHeight="1" x14ac:dyDescent="0.2">
      <c r="B26" s="39" t="s">
        <v>793</v>
      </c>
      <c r="C26" s="9">
        <v>1</v>
      </c>
      <c r="D26" s="9">
        <v>1</v>
      </c>
      <c r="E26" s="165">
        <f t="shared" si="1"/>
        <v>1</v>
      </c>
      <c r="F26" s="8"/>
    </row>
    <row r="27" spans="2:8" ht="20.100000000000001" customHeight="1" x14ac:dyDescent="0.2">
      <c r="B27" s="39" t="s">
        <v>794</v>
      </c>
      <c r="C27" s="9">
        <v>1</v>
      </c>
      <c r="D27" s="9">
        <v>1</v>
      </c>
      <c r="E27" s="165">
        <f t="shared" si="1"/>
        <v>1</v>
      </c>
      <c r="F27" s="8"/>
    </row>
    <row r="28" spans="2:8" ht="20.100000000000001" customHeight="1" x14ac:dyDescent="0.2">
      <c r="B28" s="39" t="s">
        <v>795</v>
      </c>
      <c r="C28" s="10">
        <v>3</v>
      </c>
      <c r="D28" s="10">
        <v>3</v>
      </c>
      <c r="E28" s="165">
        <f t="shared" si="1"/>
        <v>3</v>
      </c>
      <c r="F28" s="8"/>
    </row>
    <row r="29" spans="2:8" ht="20.100000000000001" customHeight="1" thickBot="1" x14ac:dyDescent="0.25">
      <c r="B29" s="166" t="s">
        <v>534</v>
      </c>
      <c r="C29" s="167">
        <f>SUM(C22:C28)</f>
        <v>15</v>
      </c>
      <c r="D29" s="167">
        <f>SUM(D22:D28)</f>
        <v>14</v>
      </c>
      <c r="E29" s="168">
        <f>SUM(E22:E28)</f>
        <v>14.5</v>
      </c>
      <c r="F29" s="8"/>
    </row>
    <row r="30" spans="2:8" ht="13.5" thickTop="1" x14ac:dyDescent="0.2"/>
  </sheetData>
  <sheetProtection algorithmName="SHA-512" hashValue="h3OJkwZtFngR6QyAw9PLC4QvWugW2MNAKJrTLr7xop4yviDNPGJdha+kfYMTTK4zkxnCSyO/wOws7h5C7dPJ+Q==" saltValue="ZwPgwUBnQDmLY1oiTDwd7A==" spinCount="100000" sheet="1" objects="1" scenarios="1"/>
  <mergeCells count="7">
    <mergeCell ref="A1:E1"/>
    <mergeCell ref="B15:E15"/>
    <mergeCell ref="B20:E20"/>
    <mergeCell ref="B3:E3"/>
    <mergeCell ref="B2:E2"/>
    <mergeCell ref="B14:E14"/>
    <mergeCell ref="B19:E1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749992370372631"/>
  </sheetPr>
  <dimension ref="A1:F34"/>
  <sheetViews>
    <sheetView view="pageBreakPreview" zoomScaleNormal="100" zoomScaleSheetLayoutView="100" workbookViewId="0">
      <selection activeCell="C41" sqref="C41"/>
    </sheetView>
  </sheetViews>
  <sheetFormatPr defaultRowHeight="12.75" x14ac:dyDescent="0.2"/>
  <cols>
    <col min="1" max="1" width="3.7109375" customWidth="1"/>
    <col min="2" max="2" width="49.42578125" customWidth="1"/>
    <col min="3" max="3" width="14" customWidth="1"/>
    <col min="4" max="4" width="42.85546875" customWidth="1"/>
    <col min="5" max="5" width="17.85546875" customWidth="1"/>
    <col min="6" max="6" width="11.140625" bestFit="1" customWidth="1"/>
    <col min="7" max="7" width="40.28515625" customWidth="1"/>
  </cols>
  <sheetData>
    <row r="1" spans="1:6" ht="13.5" thickBot="1" x14ac:dyDescent="0.25">
      <c r="A1" s="894" t="s">
        <v>981</v>
      </c>
      <c r="B1" s="894"/>
    </row>
    <row r="2" spans="1:6" ht="18.75" thickTop="1" x14ac:dyDescent="0.25">
      <c r="B2" s="895" t="s">
        <v>766</v>
      </c>
      <c r="C2" s="896"/>
      <c r="D2" s="896"/>
      <c r="E2" s="897"/>
    </row>
    <row r="3" spans="1:6" ht="16.5" x14ac:dyDescent="0.3">
      <c r="B3" s="950" t="s">
        <v>925</v>
      </c>
      <c r="C3" s="951"/>
      <c r="D3" s="951"/>
      <c r="E3" s="952"/>
    </row>
    <row r="4" spans="1:6" ht="13.5" thickBot="1" x14ac:dyDescent="0.25">
      <c r="B4" s="953" t="s">
        <v>569</v>
      </c>
      <c r="C4" s="954"/>
      <c r="D4" s="954"/>
      <c r="E4" s="955"/>
    </row>
    <row r="5" spans="1:6" ht="13.5" thickTop="1" x14ac:dyDescent="0.2">
      <c r="B5" s="956" t="s">
        <v>442</v>
      </c>
      <c r="C5" s="957"/>
      <c r="D5" s="89" t="s">
        <v>798</v>
      </c>
      <c r="E5" s="90"/>
    </row>
    <row r="6" spans="1:6" x14ac:dyDescent="0.2">
      <c r="B6" s="943" t="s">
        <v>965</v>
      </c>
      <c r="C6" s="944"/>
      <c r="D6" s="944"/>
      <c r="E6" s="945"/>
    </row>
    <row r="7" spans="1:6" ht="13.5" thickBot="1" x14ac:dyDescent="0.25">
      <c r="B7" s="64" t="s">
        <v>799</v>
      </c>
      <c r="C7" s="65"/>
      <c r="D7" s="66" t="s">
        <v>799</v>
      </c>
      <c r="E7" s="67"/>
    </row>
    <row r="8" spans="1:6" ht="15.75" x14ac:dyDescent="0.25">
      <c r="B8" s="114" t="s">
        <v>825</v>
      </c>
      <c r="C8" s="68">
        <f>SUM('02'!AE8:AI8)</f>
        <v>123155658</v>
      </c>
      <c r="D8" s="201" t="s">
        <v>901</v>
      </c>
      <c r="E8" s="69">
        <f>SUM('02'!AE20:AI20)</f>
        <v>95311142</v>
      </c>
    </row>
    <row r="9" spans="1:6" ht="25.5" x14ac:dyDescent="0.2">
      <c r="B9" s="119" t="s">
        <v>826</v>
      </c>
      <c r="C9" s="121">
        <f>SUM('02'!AE10:AI10)</f>
        <v>45730434</v>
      </c>
      <c r="D9" s="117" t="s">
        <v>831</v>
      </c>
      <c r="E9" s="120">
        <f>SUM('02'!AE21:AI21)</f>
        <v>12923770</v>
      </c>
    </row>
    <row r="10" spans="1:6" x14ac:dyDescent="0.2">
      <c r="B10" s="115" t="s">
        <v>827</v>
      </c>
      <c r="C10" s="70">
        <f>SUM('02'!AE11:AI11)</f>
        <v>30041943</v>
      </c>
      <c r="D10" s="118" t="s">
        <v>832</v>
      </c>
      <c r="E10" s="71">
        <f>SUM('02'!AE22:AI22)</f>
        <v>68599452</v>
      </c>
    </row>
    <row r="11" spans="1:6" x14ac:dyDescent="0.2">
      <c r="B11" s="115" t="s">
        <v>828</v>
      </c>
      <c r="C11" s="72">
        <v>0</v>
      </c>
      <c r="D11" s="118" t="s">
        <v>833</v>
      </c>
      <c r="E11" s="71">
        <f>SUM('02'!AE23:AI23)</f>
        <v>389775</v>
      </c>
    </row>
    <row r="12" spans="1:6" x14ac:dyDescent="0.2">
      <c r="B12" s="115" t="s">
        <v>829</v>
      </c>
      <c r="C12" s="70">
        <f>SUM('02'!AE13:AI13)</f>
        <v>0</v>
      </c>
      <c r="D12" s="118" t="s">
        <v>834</v>
      </c>
      <c r="E12" s="71">
        <f>SUM('02'!AE24:AI24)</f>
        <v>63159725</v>
      </c>
    </row>
    <row r="13" spans="1:6" x14ac:dyDescent="0.2">
      <c r="B13" s="73" t="s">
        <v>800</v>
      </c>
      <c r="C13" s="70">
        <f>SUM(C8:C12)</f>
        <v>198928035</v>
      </c>
      <c r="D13" s="74" t="s">
        <v>801</v>
      </c>
      <c r="E13" s="71">
        <f>SUM(E8:E12)</f>
        <v>240383864</v>
      </c>
      <c r="F13" s="136"/>
    </row>
    <row r="14" spans="1:6" x14ac:dyDescent="0.2">
      <c r="B14" s="115" t="s">
        <v>802</v>
      </c>
      <c r="C14" s="72">
        <f>SUM(C13-E13)</f>
        <v>-41455829</v>
      </c>
      <c r="D14" s="118"/>
      <c r="E14" s="76"/>
    </row>
    <row r="15" spans="1:6" x14ac:dyDescent="0.2">
      <c r="B15" s="73" t="s">
        <v>803</v>
      </c>
      <c r="C15" s="70">
        <f>SUM('02'!AE16:AI16)</f>
        <v>95914860</v>
      </c>
      <c r="D15" s="74" t="s">
        <v>804</v>
      </c>
      <c r="E15" s="71">
        <f>SUM('02'!AE29:AI29)</f>
        <v>7741056</v>
      </c>
    </row>
    <row r="16" spans="1:6" x14ac:dyDescent="0.2">
      <c r="B16" s="77"/>
      <c r="C16" s="72"/>
      <c r="D16" s="75"/>
      <c r="E16" s="76"/>
    </row>
    <row r="17" spans="2:5" ht="16.5" thickBot="1" x14ac:dyDescent="0.3">
      <c r="B17" s="92" t="s">
        <v>805</v>
      </c>
      <c r="C17" s="93">
        <f>SUM(C8,C9,C10,C12,C15)</f>
        <v>294842895</v>
      </c>
      <c r="D17" s="94" t="s">
        <v>806</v>
      </c>
      <c r="E17" s="95">
        <f>SUM(E13,E15)</f>
        <v>248124920</v>
      </c>
    </row>
    <row r="18" spans="2:5" ht="17.25" thickTop="1" thickBot="1" x14ac:dyDescent="0.3">
      <c r="B18" s="946"/>
      <c r="C18" s="947"/>
      <c r="D18" s="947"/>
      <c r="E18" s="87">
        <f>SUM(C17,-E17)</f>
        <v>46717975</v>
      </c>
    </row>
    <row r="19" spans="2:5" ht="13.5" thickTop="1" x14ac:dyDescent="0.2">
      <c r="B19" s="956" t="s">
        <v>807</v>
      </c>
      <c r="C19" s="957"/>
      <c r="D19" s="89" t="s">
        <v>808</v>
      </c>
      <c r="E19" s="91"/>
    </row>
    <row r="20" spans="2:5" x14ac:dyDescent="0.2">
      <c r="B20" s="943" t="s">
        <v>966</v>
      </c>
      <c r="C20" s="944"/>
      <c r="D20" s="944"/>
      <c r="E20" s="945"/>
    </row>
    <row r="21" spans="2:5" ht="13.5" thickBot="1" x14ac:dyDescent="0.25">
      <c r="B21" s="64" t="s">
        <v>799</v>
      </c>
      <c r="C21" s="65"/>
      <c r="D21" s="66" t="s">
        <v>799</v>
      </c>
      <c r="E21" s="67"/>
    </row>
    <row r="22" spans="2:5" x14ac:dyDescent="0.2">
      <c r="B22" s="114" t="s">
        <v>822</v>
      </c>
      <c r="C22" s="111">
        <f>SUM('02'!AE9:AI9)</f>
        <v>26967876</v>
      </c>
      <c r="D22" s="116" t="s">
        <v>835</v>
      </c>
      <c r="E22" s="113">
        <f>SUM('02'!AE25:AI25)</f>
        <v>50126086</v>
      </c>
    </row>
    <row r="23" spans="2:5" x14ac:dyDescent="0.2">
      <c r="B23" s="115" t="s">
        <v>823</v>
      </c>
      <c r="C23" s="112">
        <f>SUM('02'!AE12:AI12)</f>
        <v>70000</v>
      </c>
      <c r="D23" s="118" t="s">
        <v>836</v>
      </c>
      <c r="E23" s="78">
        <f>SUM('02'!AE26:AI26)</f>
        <v>23617615</v>
      </c>
    </row>
    <row r="24" spans="2:5" x14ac:dyDescent="0.2">
      <c r="B24" s="115" t="s">
        <v>824</v>
      </c>
      <c r="C24" s="112">
        <f>SUM('02'!AE14:AI14)</f>
        <v>0</v>
      </c>
      <c r="D24" s="118" t="s">
        <v>964</v>
      </c>
      <c r="E24" s="78">
        <f>SUM('03'!AI231:AL231)</f>
        <v>12150</v>
      </c>
    </row>
    <row r="25" spans="2:5" x14ac:dyDescent="0.2">
      <c r="B25" s="73" t="s">
        <v>810</v>
      </c>
      <c r="C25" s="112">
        <f>SUM(C22:C24)</f>
        <v>27037876</v>
      </c>
      <c r="D25" s="74" t="s">
        <v>811</v>
      </c>
      <c r="E25" s="78">
        <f>SUM(E22:E24)</f>
        <v>73755851</v>
      </c>
    </row>
    <row r="26" spans="2:5" x14ac:dyDescent="0.2">
      <c r="B26" s="73" t="s">
        <v>803</v>
      </c>
      <c r="C26" s="70">
        <v>0</v>
      </c>
      <c r="D26" s="74" t="s">
        <v>804</v>
      </c>
      <c r="E26" s="76">
        <v>0</v>
      </c>
    </row>
    <row r="27" spans="2:5" ht="16.5" thickBot="1" x14ac:dyDescent="0.3">
      <c r="B27" s="96" t="s">
        <v>812</v>
      </c>
      <c r="C27" s="103">
        <f>SUM(C26,C25)</f>
        <v>27037876</v>
      </c>
      <c r="D27" s="97" t="s">
        <v>813</v>
      </c>
      <c r="E27" s="98">
        <f>SUM(E26,E25)</f>
        <v>73755851</v>
      </c>
    </row>
    <row r="28" spans="2:5" ht="17.25" thickTop="1" thickBot="1" x14ac:dyDescent="0.3">
      <c r="B28" s="948"/>
      <c r="C28" s="949"/>
      <c r="D28" s="949"/>
      <c r="E28" s="88">
        <f>SUM(C27,-E27)</f>
        <v>-46717975</v>
      </c>
    </row>
    <row r="29" spans="2:5" ht="15" thickTop="1" x14ac:dyDescent="0.2">
      <c r="B29" s="79" t="s">
        <v>814</v>
      </c>
      <c r="C29" s="99">
        <f>SUM(C13,C25)</f>
        <v>225965911</v>
      </c>
      <c r="D29" s="80" t="s">
        <v>815</v>
      </c>
      <c r="E29" s="101">
        <f>SUM(E13,E27)</f>
        <v>314139715</v>
      </c>
    </row>
    <row r="30" spans="2:5" ht="15" thickBot="1" x14ac:dyDescent="0.25">
      <c r="B30" s="81" t="s">
        <v>816</v>
      </c>
      <c r="C30" s="105">
        <f>SUM(C15)</f>
        <v>95914860</v>
      </c>
      <c r="D30" s="82" t="s">
        <v>817</v>
      </c>
      <c r="E30" s="109">
        <f>SUM(E15,E26)</f>
        <v>7741056</v>
      </c>
    </row>
    <row r="31" spans="2:5" ht="19.5" thickTop="1" thickBot="1" x14ac:dyDescent="0.3">
      <c r="B31" s="104" t="s">
        <v>818</v>
      </c>
      <c r="C31" s="107">
        <f>SUM(C29:C30)</f>
        <v>321880771</v>
      </c>
      <c r="D31" s="108" t="s">
        <v>819</v>
      </c>
      <c r="E31" s="107">
        <f>SUM(E29:E30)</f>
        <v>321880771</v>
      </c>
    </row>
    <row r="32" spans="2:5" ht="13.5" thickTop="1" x14ac:dyDescent="0.2">
      <c r="B32" s="83" t="s">
        <v>820</v>
      </c>
      <c r="C32" s="106">
        <f>SUM(C29,-E29)</f>
        <v>-88173804</v>
      </c>
      <c r="D32" s="84" t="s">
        <v>820</v>
      </c>
      <c r="E32" s="110"/>
    </row>
    <row r="33" spans="2:5" ht="13.5" thickBot="1" x14ac:dyDescent="0.25">
      <c r="B33" s="85" t="s">
        <v>821</v>
      </c>
      <c r="C33" s="100">
        <f>SUM(C31,-E31)</f>
        <v>0</v>
      </c>
      <c r="D33" s="86" t="s">
        <v>821</v>
      </c>
      <c r="E33" s="102"/>
    </row>
    <row r="34" spans="2:5" ht="13.5" thickTop="1" x14ac:dyDescent="0.2"/>
  </sheetData>
  <sheetProtection algorithmName="SHA-512" hashValue="DGeoz/aE8OVdtKJVW8vK3fB81uuI/f/I4GxK0U7LIY+QumbKydecRZQFtvaBPNzIiCYi9osgyGNm3z9qhHgbEw==" saltValue="ekmaV8Ww67nhRbEE+ACrww==" spinCount="100000" sheet="1" objects="1" scenarios="1"/>
  <mergeCells count="10">
    <mergeCell ref="B20:E20"/>
    <mergeCell ref="B18:D18"/>
    <mergeCell ref="B28:D28"/>
    <mergeCell ref="A1:B1"/>
    <mergeCell ref="B2:E2"/>
    <mergeCell ref="B3:E3"/>
    <mergeCell ref="B4:E4"/>
    <mergeCell ref="B5:C5"/>
    <mergeCell ref="B6:E6"/>
    <mergeCell ref="B19:C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89999084444715716"/>
  </sheetPr>
  <dimension ref="A1:E39"/>
  <sheetViews>
    <sheetView view="pageBreakPreview" zoomScaleNormal="100" zoomScaleSheetLayoutView="100" workbookViewId="0">
      <selection activeCell="I11" sqref="I11"/>
    </sheetView>
  </sheetViews>
  <sheetFormatPr defaultRowHeight="12.75" x14ac:dyDescent="0.2"/>
  <cols>
    <col min="1" max="1" width="4.7109375" customWidth="1"/>
    <col min="2" max="2" width="51.28515625" customWidth="1"/>
    <col min="3" max="3" width="17.28515625" customWidth="1"/>
    <col min="4" max="4" width="42.140625" customWidth="1"/>
    <col min="5" max="5" width="15.85546875" customWidth="1"/>
  </cols>
  <sheetData>
    <row r="1" spans="1:5" ht="13.5" thickBot="1" x14ac:dyDescent="0.25">
      <c r="A1" s="894" t="s">
        <v>982</v>
      </c>
      <c r="B1" s="894"/>
    </row>
    <row r="2" spans="1:5" ht="18.75" thickTop="1" x14ac:dyDescent="0.25">
      <c r="B2" s="895" t="s">
        <v>766</v>
      </c>
      <c r="C2" s="896"/>
      <c r="D2" s="896"/>
      <c r="E2" s="897"/>
    </row>
    <row r="3" spans="1:5" ht="14.25" x14ac:dyDescent="0.2">
      <c r="B3" s="898" t="s">
        <v>926</v>
      </c>
      <c r="C3" s="899"/>
      <c r="D3" s="899"/>
      <c r="E3" s="900"/>
    </row>
    <row r="4" spans="1:5" ht="13.5" thickBot="1" x14ac:dyDescent="0.25">
      <c r="B4" s="953" t="s">
        <v>569</v>
      </c>
      <c r="C4" s="954"/>
      <c r="D4" s="954"/>
      <c r="E4" s="955"/>
    </row>
    <row r="5" spans="1:5" ht="13.5" thickTop="1" x14ac:dyDescent="0.2">
      <c r="B5" s="956" t="s">
        <v>442</v>
      </c>
      <c r="C5" s="957"/>
      <c r="D5" s="89" t="s">
        <v>798</v>
      </c>
      <c r="E5" s="90"/>
    </row>
    <row r="6" spans="1:5" x14ac:dyDescent="0.2">
      <c r="B6" s="943" t="s">
        <v>966</v>
      </c>
      <c r="C6" s="944"/>
      <c r="D6" s="944"/>
      <c r="E6" s="945"/>
    </row>
    <row r="7" spans="1:5" ht="13.5" thickBot="1" x14ac:dyDescent="0.25">
      <c r="B7" s="64" t="s">
        <v>799</v>
      </c>
      <c r="C7" s="65"/>
      <c r="D7" s="66" t="s">
        <v>799</v>
      </c>
      <c r="E7" s="67"/>
    </row>
    <row r="8" spans="1:5" x14ac:dyDescent="0.2">
      <c r="B8" s="114" t="s">
        <v>825</v>
      </c>
      <c r="C8" s="68">
        <f>SUM('02'!AJ8:AN8)</f>
        <v>123155658</v>
      </c>
      <c r="D8" s="116" t="s">
        <v>830</v>
      </c>
      <c r="E8" s="69">
        <f>SUM('02'!AJ20:AN20)</f>
        <v>41686885</v>
      </c>
    </row>
    <row r="9" spans="1:5" ht="25.5" x14ac:dyDescent="0.2">
      <c r="B9" s="119" t="s">
        <v>826</v>
      </c>
      <c r="C9" s="121">
        <f>SUM('02'!AJ10:AN10)</f>
        <v>45730434</v>
      </c>
      <c r="D9" s="117" t="s">
        <v>831</v>
      </c>
      <c r="E9" s="120">
        <f>SUM('02'!AJ21:AN21)</f>
        <v>5219320</v>
      </c>
    </row>
    <row r="10" spans="1:5" x14ac:dyDescent="0.2">
      <c r="B10" s="115" t="s">
        <v>827</v>
      </c>
      <c r="C10" s="70">
        <f>SUM('02'!AJ11:AN11)</f>
        <v>10099579</v>
      </c>
      <c r="D10" s="118" t="s">
        <v>832</v>
      </c>
      <c r="E10" s="71">
        <f>SUM('02'!AJ22:AN22)</f>
        <v>30940774</v>
      </c>
    </row>
    <row r="11" spans="1:5" x14ac:dyDescent="0.2">
      <c r="B11" s="115" t="s">
        <v>828</v>
      </c>
      <c r="C11" s="72"/>
      <c r="D11" s="118" t="s">
        <v>833</v>
      </c>
      <c r="E11" s="71">
        <f>SUM('02'!AE23:AI23)</f>
        <v>389775</v>
      </c>
    </row>
    <row r="12" spans="1:5" x14ac:dyDescent="0.2">
      <c r="B12" s="115" t="s">
        <v>829</v>
      </c>
      <c r="C12" s="70">
        <f>SUM('02'!AE13:AI13)</f>
        <v>0</v>
      </c>
      <c r="D12" s="118" t="s">
        <v>834</v>
      </c>
      <c r="E12" s="71">
        <f>SUM('02'!AE24:AI24)</f>
        <v>63159725</v>
      </c>
    </row>
    <row r="13" spans="1:5" x14ac:dyDescent="0.2">
      <c r="B13" s="73" t="s">
        <v>800</v>
      </c>
      <c r="C13" s="70">
        <f>SUM(C8:C12)</f>
        <v>178985671</v>
      </c>
      <c r="D13" s="74" t="s">
        <v>801</v>
      </c>
      <c r="E13" s="71">
        <f>SUM(E8:E12)</f>
        <v>141396479</v>
      </c>
    </row>
    <row r="14" spans="1:5" x14ac:dyDescent="0.2">
      <c r="B14" s="115" t="s">
        <v>802</v>
      </c>
      <c r="C14" s="72">
        <f>SUM(C13,-E13)</f>
        <v>37589192</v>
      </c>
      <c r="D14" s="118"/>
      <c r="E14" s="76"/>
    </row>
    <row r="15" spans="1:5" x14ac:dyDescent="0.2">
      <c r="B15" s="73" t="s">
        <v>803</v>
      </c>
      <c r="C15" s="70">
        <f>SUM('03'!AI133:AL133)</f>
        <v>95520858</v>
      </c>
      <c r="D15" s="74" t="s">
        <v>804</v>
      </c>
      <c r="E15" s="71">
        <f>SUM('02'!AJ29:AN29,'02'!AJ31:AN31)</f>
        <v>89732074</v>
      </c>
    </row>
    <row r="16" spans="1:5" x14ac:dyDescent="0.2">
      <c r="B16" s="77"/>
      <c r="C16" s="72"/>
      <c r="D16" s="118"/>
      <c r="E16" s="76"/>
    </row>
    <row r="17" spans="2:5" ht="16.5" thickBot="1" x14ac:dyDescent="0.3">
      <c r="B17" s="92" t="s">
        <v>805</v>
      </c>
      <c r="C17" s="93">
        <f>SUM(C13,C15)</f>
        <v>274506529</v>
      </c>
      <c r="D17" s="94" t="s">
        <v>806</v>
      </c>
      <c r="E17" s="95">
        <f>SUM(E13,E15)</f>
        <v>231128553</v>
      </c>
    </row>
    <row r="18" spans="2:5" ht="17.25" thickTop="1" thickBot="1" x14ac:dyDescent="0.3">
      <c r="B18" s="946"/>
      <c r="C18" s="947"/>
      <c r="D18" s="947"/>
      <c r="E18" s="87">
        <f>SUM(C17,-E17)</f>
        <v>43377976</v>
      </c>
    </row>
    <row r="19" spans="2:5" ht="13.5" thickTop="1" x14ac:dyDescent="0.2">
      <c r="B19" s="956" t="s">
        <v>807</v>
      </c>
      <c r="C19" s="957"/>
      <c r="D19" s="89" t="s">
        <v>808</v>
      </c>
      <c r="E19" s="91"/>
    </row>
    <row r="20" spans="2:5" x14ac:dyDescent="0.2">
      <c r="B20" s="943" t="s">
        <v>966</v>
      </c>
      <c r="C20" s="944"/>
      <c r="D20" s="944"/>
      <c r="E20" s="945"/>
    </row>
    <row r="21" spans="2:5" ht="13.5" thickBot="1" x14ac:dyDescent="0.25">
      <c r="B21" s="64" t="s">
        <v>799</v>
      </c>
      <c r="C21" s="65"/>
      <c r="D21" s="66" t="s">
        <v>799</v>
      </c>
      <c r="E21" s="67"/>
    </row>
    <row r="22" spans="2:5" x14ac:dyDescent="0.2">
      <c r="B22" s="114" t="s">
        <v>822</v>
      </c>
      <c r="C22" s="111">
        <f>SUM('02'!AJ9:AN9)</f>
        <v>26967876</v>
      </c>
      <c r="D22" s="116" t="s">
        <v>835</v>
      </c>
      <c r="E22" s="113">
        <f>SUM('02'!AJ25:AN25)</f>
        <v>46786087</v>
      </c>
    </row>
    <row r="23" spans="2:5" x14ac:dyDescent="0.2">
      <c r="B23" s="115" t="s">
        <v>823</v>
      </c>
      <c r="C23" s="112">
        <f>SUM('02'!AE12:AI12)</f>
        <v>70000</v>
      </c>
      <c r="D23" s="118" t="s">
        <v>836</v>
      </c>
      <c r="E23" s="78">
        <f>SUM('02'!AE26:AI26)</f>
        <v>23617615</v>
      </c>
    </row>
    <row r="24" spans="2:5" x14ac:dyDescent="0.2">
      <c r="B24" s="115" t="s">
        <v>824</v>
      </c>
      <c r="C24" s="112">
        <f>SUM('02'!AE14:AI14)</f>
        <v>0</v>
      </c>
      <c r="D24" s="118" t="s">
        <v>964</v>
      </c>
      <c r="E24" s="78">
        <f>SUM('03'!AI231:AL231)</f>
        <v>12150</v>
      </c>
    </row>
    <row r="25" spans="2:5" x14ac:dyDescent="0.2">
      <c r="B25" s="73" t="s">
        <v>810</v>
      </c>
      <c r="C25" s="112">
        <f>SUM(C22:C24)</f>
        <v>27037876</v>
      </c>
      <c r="D25" s="74" t="s">
        <v>811</v>
      </c>
      <c r="E25" s="78">
        <f>SUM(E22:E24)</f>
        <v>70415852</v>
      </c>
    </row>
    <row r="26" spans="2:5" x14ac:dyDescent="0.2">
      <c r="B26" s="73" t="s">
        <v>803</v>
      </c>
      <c r="C26" s="70">
        <v>0</v>
      </c>
      <c r="D26" s="74" t="s">
        <v>804</v>
      </c>
      <c r="E26" s="76">
        <v>0</v>
      </c>
    </row>
    <row r="27" spans="2:5" ht="16.5" thickBot="1" x14ac:dyDescent="0.3">
      <c r="B27" s="96" t="s">
        <v>812</v>
      </c>
      <c r="C27" s="103">
        <f>SUM(C26,C25)</f>
        <v>27037876</v>
      </c>
      <c r="D27" s="97" t="s">
        <v>813</v>
      </c>
      <c r="E27" s="98">
        <f>SUM(E26,E25)</f>
        <v>70415852</v>
      </c>
    </row>
    <row r="28" spans="2:5" ht="17.25" thickTop="1" thickBot="1" x14ac:dyDescent="0.3">
      <c r="B28" s="948"/>
      <c r="C28" s="949"/>
      <c r="D28" s="949"/>
      <c r="E28" s="88">
        <f>SUM(C27,-E27)</f>
        <v>-43377976</v>
      </c>
    </row>
    <row r="29" spans="2:5" ht="15" thickTop="1" x14ac:dyDescent="0.2">
      <c r="B29" s="79" t="s">
        <v>814</v>
      </c>
      <c r="C29" s="99">
        <f>SUM(C13,C25)</f>
        <v>206023547</v>
      </c>
      <c r="D29" s="80" t="s">
        <v>815</v>
      </c>
      <c r="E29" s="101">
        <f>SUM(E13,E27)</f>
        <v>211812331</v>
      </c>
    </row>
    <row r="30" spans="2:5" ht="15" thickBot="1" x14ac:dyDescent="0.25">
      <c r="B30" s="81" t="s">
        <v>816</v>
      </c>
      <c r="C30" s="105">
        <f>SUM(C15)</f>
        <v>95520858</v>
      </c>
      <c r="D30" s="82" t="s">
        <v>817</v>
      </c>
      <c r="E30" s="109">
        <f>SUM(E15,E26)</f>
        <v>89732074</v>
      </c>
    </row>
    <row r="31" spans="2:5" ht="19.5" thickTop="1" thickBot="1" x14ac:dyDescent="0.3">
      <c r="B31" s="104" t="s">
        <v>818</v>
      </c>
      <c r="C31" s="107">
        <f>SUM(C29:C30)</f>
        <v>301544405</v>
      </c>
      <c r="D31" s="108" t="s">
        <v>819</v>
      </c>
      <c r="E31" s="107">
        <f>SUM(E29:E30)</f>
        <v>301544405</v>
      </c>
    </row>
    <row r="32" spans="2:5" ht="13.5" thickTop="1" x14ac:dyDescent="0.2">
      <c r="B32" s="83" t="s">
        <v>820</v>
      </c>
      <c r="C32" s="106">
        <f>SUM(C29,-E29)</f>
        <v>-5788784</v>
      </c>
      <c r="D32" s="84" t="s">
        <v>820</v>
      </c>
      <c r="E32" s="110"/>
    </row>
    <row r="33" spans="2:5" ht="13.5" thickBot="1" x14ac:dyDescent="0.25">
      <c r="B33" s="85" t="s">
        <v>821</v>
      </c>
      <c r="C33" s="100">
        <f>SUM(C31,-E31)</f>
        <v>0</v>
      </c>
      <c r="D33" s="86" t="s">
        <v>821</v>
      </c>
      <c r="E33" s="102"/>
    </row>
    <row r="34" spans="2:5" ht="13.5" thickTop="1" x14ac:dyDescent="0.2"/>
    <row r="39" spans="2:5" x14ac:dyDescent="0.2">
      <c r="C39" s="136"/>
    </row>
  </sheetData>
  <sheetProtection algorithmName="SHA-512" hashValue="SrLALTyDONOSKOjxmtdhyaXYOMNYAB5cEIn+ifJVgwjEaoillDpWBmEKPqKyLZKc/aXtm85vLhRve293yqXUsg==" saltValue="SQ5GEkCQLfaGqvaUALcBhw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749992370372631"/>
  </sheetPr>
  <dimension ref="A1:E34"/>
  <sheetViews>
    <sheetView view="pageBreakPreview" zoomScaleNormal="100" zoomScaleSheetLayoutView="100" workbookViewId="0">
      <selection activeCell="C37" sqref="C37"/>
    </sheetView>
  </sheetViews>
  <sheetFormatPr defaultRowHeight="12.75" x14ac:dyDescent="0.2"/>
  <cols>
    <col min="1" max="1" width="4.5703125" customWidth="1"/>
    <col min="2" max="2" width="46" customWidth="1"/>
    <col min="3" max="3" width="18.28515625" customWidth="1"/>
    <col min="4" max="4" width="42.28515625" customWidth="1"/>
    <col min="5" max="5" width="20.28515625" customWidth="1"/>
  </cols>
  <sheetData>
    <row r="1" spans="1:5" ht="13.5" thickBot="1" x14ac:dyDescent="0.25">
      <c r="A1" s="894" t="s">
        <v>983</v>
      </c>
      <c r="B1" s="894"/>
    </row>
    <row r="2" spans="1:5" ht="18.75" thickTop="1" x14ac:dyDescent="0.25">
      <c r="B2" s="895" t="s">
        <v>771</v>
      </c>
      <c r="C2" s="896"/>
      <c r="D2" s="896"/>
      <c r="E2" s="897"/>
    </row>
    <row r="3" spans="1:5" ht="14.25" x14ac:dyDescent="0.2">
      <c r="B3" s="898" t="s">
        <v>926</v>
      </c>
      <c r="C3" s="899"/>
      <c r="D3" s="899"/>
      <c r="E3" s="900"/>
    </row>
    <row r="4" spans="1:5" ht="13.5" thickBot="1" x14ac:dyDescent="0.25">
      <c r="B4" s="953" t="s">
        <v>837</v>
      </c>
      <c r="C4" s="954"/>
      <c r="D4" s="954"/>
      <c r="E4" s="955"/>
    </row>
    <row r="5" spans="1:5" ht="13.5" thickTop="1" x14ac:dyDescent="0.2">
      <c r="B5" s="956" t="s">
        <v>442</v>
      </c>
      <c r="C5" s="957"/>
      <c r="D5" s="89" t="s">
        <v>798</v>
      </c>
      <c r="E5" s="90"/>
    </row>
    <row r="6" spans="1:5" x14ac:dyDescent="0.2">
      <c r="B6" s="943" t="s">
        <v>966</v>
      </c>
      <c r="C6" s="944"/>
      <c r="D6" s="944"/>
      <c r="E6" s="945"/>
    </row>
    <row r="7" spans="1:5" ht="13.5" thickBot="1" x14ac:dyDescent="0.25">
      <c r="B7" s="64" t="s">
        <v>799</v>
      </c>
      <c r="C7" s="65"/>
      <c r="D7" s="66" t="s">
        <v>799</v>
      </c>
      <c r="E7" s="67"/>
    </row>
    <row r="8" spans="1:5" x14ac:dyDescent="0.2">
      <c r="B8" s="114" t="s">
        <v>825</v>
      </c>
      <c r="C8" s="68">
        <v>0</v>
      </c>
      <c r="D8" s="116" t="s">
        <v>830</v>
      </c>
      <c r="E8" s="69">
        <f>SUM('02'!AO20:AS20)</f>
        <v>53624257</v>
      </c>
    </row>
    <row r="9" spans="1:5" ht="25.5" x14ac:dyDescent="0.2">
      <c r="B9" s="119" t="s">
        <v>826</v>
      </c>
      <c r="C9" s="121">
        <v>0</v>
      </c>
      <c r="D9" s="117" t="s">
        <v>831</v>
      </c>
      <c r="E9" s="120">
        <f>SUM('02'!AO21:AS21)</f>
        <v>7704450</v>
      </c>
    </row>
    <row r="10" spans="1:5" x14ac:dyDescent="0.2">
      <c r="B10" s="115" t="s">
        <v>827</v>
      </c>
      <c r="C10" s="70">
        <f>SUM('02'!AO11:AS11)</f>
        <v>19942364</v>
      </c>
      <c r="D10" s="118" t="s">
        <v>832</v>
      </c>
      <c r="E10" s="71">
        <f>SUM('02'!AO22:AS22)</f>
        <v>37658678</v>
      </c>
    </row>
    <row r="11" spans="1:5" x14ac:dyDescent="0.2">
      <c r="B11" s="115" t="s">
        <v>828</v>
      </c>
      <c r="C11" s="72">
        <v>0</v>
      </c>
      <c r="D11" s="118" t="s">
        <v>833</v>
      </c>
      <c r="E11" s="71">
        <v>0</v>
      </c>
    </row>
    <row r="12" spans="1:5" x14ac:dyDescent="0.2">
      <c r="B12" s="115" t="s">
        <v>829</v>
      </c>
      <c r="C12" s="70">
        <v>0</v>
      </c>
      <c r="D12" s="118" t="s">
        <v>834</v>
      </c>
      <c r="E12" s="71">
        <v>0</v>
      </c>
    </row>
    <row r="13" spans="1:5" x14ac:dyDescent="0.2">
      <c r="B13" s="73" t="s">
        <v>800</v>
      </c>
      <c r="C13" s="70">
        <f>SUM(C8:C12)</f>
        <v>19942364</v>
      </c>
      <c r="D13" s="74" t="s">
        <v>801</v>
      </c>
      <c r="E13" s="71">
        <f>SUM(E8:E12)</f>
        <v>98987385</v>
      </c>
    </row>
    <row r="14" spans="1:5" x14ac:dyDescent="0.2">
      <c r="B14" s="115" t="s">
        <v>802</v>
      </c>
      <c r="C14" s="72">
        <f>SUM(C13-E13)</f>
        <v>-79045021</v>
      </c>
      <c r="D14" s="118"/>
      <c r="E14" s="76"/>
    </row>
    <row r="15" spans="1:5" x14ac:dyDescent="0.2">
      <c r="B15" s="73" t="s">
        <v>803</v>
      </c>
      <c r="C15" s="70">
        <f>SUM('04'!AI101:AL101)</f>
        <v>82385020</v>
      </c>
      <c r="D15" s="74" t="s">
        <v>804</v>
      </c>
      <c r="E15" s="71">
        <v>0</v>
      </c>
    </row>
    <row r="16" spans="1:5" x14ac:dyDescent="0.2">
      <c r="B16" s="77"/>
      <c r="C16" s="72"/>
      <c r="D16" s="75"/>
      <c r="E16" s="76"/>
    </row>
    <row r="17" spans="2:5" ht="16.5" thickBot="1" x14ac:dyDescent="0.3">
      <c r="B17" s="92" t="s">
        <v>805</v>
      </c>
      <c r="C17" s="93">
        <f>SUM(C13,C15)</f>
        <v>102327384</v>
      </c>
      <c r="D17" s="94" t="s">
        <v>806</v>
      </c>
      <c r="E17" s="95">
        <f>SUM(E13,E15)</f>
        <v>98987385</v>
      </c>
    </row>
    <row r="18" spans="2:5" ht="17.25" thickTop="1" thickBot="1" x14ac:dyDescent="0.3">
      <c r="B18" s="946"/>
      <c r="C18" s="947"/>
      <c r="D18" s="947"/>
      <c r="E18" s="87">
        <f>SUM(C17,-E17)</f>
        <v>3339999</v>
      </c>
    </row>
    <row r="19" spans="2:5" ht="13.5" thickTop="1" x14ac:dyDescent="0.2">
      <c r="B19" s="956" t="s">
        <v>807</v>
      </c>
      <c r="C19" s="957"/>
      <c r="D19" s="89" t="s">
        <v>808</v>
      </c>
      <c r="E19" s="91"/>
    </row>
    <row r="20" spans="2:5" x14ac:dyDescent="0.2">
      <c r="B20" s="943" t="s">
        <v>966</v>
      </c>
      <c r="C20" s="944"/>
      <c r="D20" s="944"/>
      <c r="E20" s="945"/>
    </row>
    <row r="21" spans="2:5" ht="13.5" thickBot="1" x14ac:dyDescent="0.25">
      <c r="B21" s="64" t="s">
        <v>799</v>
      </c>
      <c r="C21" s="65"/>
      <c r="D21" s="66" t="s">
        <v>799</v>
      </c>
      <c r="E21" s="67"/>
    </row>
    <row r="22" spans="2:5" x14ac:dyDescent="0.2">
      <c r="B22" s="114" t="s">
        <v>822</v>
      </c>
      <c r="C22" s="111">
        <v>0</v>
      </c>
      <c r="D22" s="116" t="s">
        <v>835</v>
      </c>
      <c r="E22" s="113">
        <f>SUM('02'!AO25:AS25)</f>
        <v>3339999</v>
      </c>
    </row>
    <row r="23" spans="2:5" x14ac:dyDescent="0.2">
      <c r="B23" s="115" t="s">
        <v>823</v>
      </c>
      <c r="C23" s="112">
        <v>0</v>
      </c>
      <c r="D23" s="118" t="s">
        <v>836</v>
      </c>
      <c r="E23" s="78">
        <v>0</v>
      </c>
    </row>
    <row r="24" spans="2:5" x14ac:dyDescent="0.2">
      <c r="B24" s="115" t="s">
        <v>824</v>
      </c>
      <c r="C24" s="112">
        <v>0</v>
      </c>
      <c r="D24" s="118" t="s">
        <v>809</v>
      </c>
      <c r="E24" s="76">
        <v>0</v>
      </c>
    </row>
    <row r="25" spans="2:5" x14ac:dyDescent="0.2">
      <c r="B25" s="73" t="s">
        <v>810</v>
      </c>
      <c r="C25" s="112">
        <f>SUM(C22:C24)</f>
        <v>0</v>
      </c>
      <c r="D25" s="74" t="s">
        <v>811</v>
      </c>
      <c r="E25" s="78">
        <f>SUM(E22:E24)</f>
        <v>3339999</v>
      </c>
    </row>
    <row r="26" spans="2:5" x14ac:dyDescent="0.2">
      <c r="B26" s="73" t="s">
        <v>803</v>
      </c>
      <c r="C26" s="70">
        <v>0</v>
      </c>
      <c r="D26" s="74" t="s">
        <v>804</v>
      </c>
      <c r="E26" s="76">
        <v>0</v>
      </c>
    </row>
    <row r="27" spans="2:5" ht="16.5" thickBot="1" x14ac:dyDescent="0.3">
      <c r="B27" s="96" t="s">
        <v>812</v>
      </c>
      <c r="C27" s="103">
        <f>SUM(C26,C25)</f>
        <v>0</v>
      </c>
      <c r="D27" s="97" t="s">
        <v>813</v>
      </c>
      <c r="E27" s="98">
        <f>SUM(E26,E25)</f>
        <v>3339999</v>
      </c>
    </row>
    <row r="28" spans="2:5" ht="17.25" thickTop="1" thickBot="1" x14ac:dyDescent="0.3">
      <c r="B28" s="948"/>
      <c r="C28" s="949"/>
      <c r="D28" s="949"/>
      <c r="E28" s="88">
        <f>SUM(C27,-E27)</f>
        <v>-3339999</v>
      </c>
    </row>
    <row r="29" spans="2:5" ht="15" thickTop="1" x14ac:dyDescent="0.2">
      <c r="B29" s="79" t="s">
        <v>814</v>
      </c>
      <c r="C29" s="99">
        <f>SUM(C13,C25)</f>
        <v>19942364</v>
      </c>
      <c r="D29" s="80" t="s">
        <v>815</v>
      </c>
      <c r="E29" s="101">
        <f>SUM(E13,E27)</f>
        <v>102327384</v>
      </c>
    </row>
    <row r="30" spans="2:5" ht="15" thickBot="1" x14ac:dyDescent="0.25">
      <c r="B30" s="81" t="s">
        <v>816</v>
      </c>
      <c r="C30" s="105">
        <f>SUM(C15)</f>
        <v>82385020</v>
      </c>
      <c r="D30" s="82" t="s">
        <v>817</v>
      </c>
      <c r="E30" s="109">
        <f>SUM(E15,E26)</f>
        <v>0</v>
      </c>
    </row>
    <row r="31" spans="2:5" ht="19.5" thickTop="1" thickBot="1" x14ac:dyDescent="0.3">
      <c r="B31" s="104" t="s">
        <v>818</v>
      </c>
      <c r="C31" s="107">
        <f>SUM(C29:C30)</f>
        <v>102327384</v>
      </c>
      <c r="D31" s="108" t="s">
        <v>819</v>
      </c>
      <c r="E31" s="107">
        <f>SUM(E29:E30)</f>
        <v>102327384</v>
      </c>
    </row>
    <row r="32" spans="2:5" ht="13.5" thickTop="1" x14ac:dyDescent="0.2">
      <c r="B32" s="83" t="s">
        <v>820</v>
      </c>
      <c r="C32" s="106">
        <f>SUM(C29,-E29)</f>
        <v>-82385020</v>
      </c>
      <c r="D32" s="84" t="s">
        <v>820</v>
      </c>
      <c r="E32" s="110"/>
    </row>
    <row r="33" spans="2:5" ht="13.5" thickBot="1" x14ac:dyDescent="0.25">
      <c r="B33" s="85" t="s">
        <v>821</v>
      </c>
      <c r="C33" s="100">
        <f>SUM(C31,-E31)</f>
        <v>0</v>
      </c>
      <c r="D33" s="86" t="s">
        <v>821</v>
      </c>
      <c r="E33" s="102"/>
    </row>
    <row r="34" spans="2:5" ht="13.5" thickTop="1" x14ac:dyDescent="0.2"/>
  </sheetData>
  <sheetProtection algorithmName="SHA-512" hashValue="6pyW//UxXH5C8cz438n2HxRLN62NtEF3vjXBoOk1z6OyccTWIJpmjrSwomNjPboqirhhplR2Tqf/yurlGVM6CA==" saltValue="5prwO31/OjvFOsJMfLC/rQ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499984740745262"/>
  </sheetPr>
  <dimension ref="A1:BG39"/>
  <sheetViews>
    <sheetView view="pageBreakPreview" zoomScale="90" zoomScaleSheetLayoutView="90" workbookViewId="0">
      <selection activeCell="BO4" sqref="BO4"/>
    </sheetView>
  </sheetViews>
  <sheetFormatPr defaultRowHeight="12.75" x14ac:dyDescent="0.2"/>
  <cols>
    <col min="1" max="1" width="2.42578125" style="3" customWidth="1"/>
    <col min="2" max="2" width="2.140625" style="3" customWidth="1"/>
    <col min="3" max="22" width="2.7109375" style="1" customWidth="1"/>
    <col min="23" max="23" width="2" style="1" customWidth="1"/>
    <col min="24" max="28" width="2.7109375" style="1" hidden="1" customWidth="1"/>
    <col min="29" max="31" width="2.7109375" style="1" customWidth="1"/>
    <col min="32" max="32" width="10.42578125" style="1" customWidth="1"/>
    <col min="33" max="33" width="2.7109375" style="1" customWidth="1"/>
    <col min="34" max="34" width="9.85546875" style="1" customWidth="1"/>
    <col min="35" max="35" width="2.7109375" style="1" customWidth="1"/>
    <col min="36" max="36" width="10.85546875" style="1" customWidth="1"/>
    <col min="37" max="37" width="2.7109375" style="1" customWidth="1"/>
    <col min="38" max="38" width="9.5703125" style="1" customWidth="1"/>
    <col min="39" max="39" width="2.7109375" style="1" customWidth="1"/>
    <col min="40" max="40" width="9" style="1" customWidth="1"/>
    <col min="41" max="41" width="2.7109375" style="1" customWidth="1"/>
    <col min="42" max="42" width="9.28515625" style="1" customWidth="1"/>
    <col min="43" max="43" width="4.140625" style="1" customWidth="1"/>
    <col min="44" max="44" width="8.85546875" style="1" customWidth="1"/>
    <col min="45" max="45" width="4.28515625" style="1" customWidth="1"/>
    <col min="46" max="46" width="7.42578125" style="1" customWidth="1"/>
    <col min="47" max="47" width="2.7109375" style="1" customWidth="1"/>
    <col min="48" max="48" width="9" style="1" customWidth="1"/>
    <col min="49" max="49" width="2.7109375" style="1" customWidth="1"/>
    <col min="50" max="50" width="11.28515625" style="1" customWidth="1"/>
    <col min="51" max="51" width="2.7109375" style="1" customWidth="1"/>
    <col min="52" max="52" width="9.28515625" style="1" customWidth="1"/>
    <col min="53" max="53" width="2.7109375" style="1" customWidth="1"/>
    <col min="54" max="54" width="10" style="1" customWidth="1"/>
    <col min="55" max="55" width="2.7109375" style="1" customWidth="1"/>
    <col min="56" max="56" width="10.140625" style="1" customWidth="1"/>
    <col min="57" max="57" width="2.7109375" style="1" customWidth="1"/>
    <col min="58" max="58" width="11" style="1" customWidth="1"/>
    <col min="59" max="59" width="13.28515625" style="1" customWidth="1"/>
    <col min="60" max="67" width="2.7109375" style="1" customWidth="1"/>
    <col min="68" max="16384" width="9.140625" style="1"/>
  </cols>
  <sheetData>
    <row r="1" spans="1:59" ht="28.5" customHeight="1" thickBot="1" x14ac:dyDescent="0.25">
      <c r="A1" s="1001" t="s">
        <v>984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</row>
    <row r="2" spans="1:59" ht="28.5" customHeight="1" thickTop="1" thickBot="1" x14ac:dyDescent="0.25">
      <c r="A2" s="1002" t="s">
        <v>766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/>
      <c r="P2" s="1003"/>
      <c r="Q2" s="1003"/>
      <c r="R2" s="1003"/>
      <c r="S2" s="1003"/>
      <c r="T2" s="1003"/>
      <c r="U2" s="1003"/>
      <c r="V2" s="1003"/>
      <c r="W2" s="1003"/>
      <c r="X2" s="1003"/>
      <c r="Y2" s="1003"/>
      <c r="Z2" s="1003"/>
      <c r="AA2" s="1003"/>
      <c r="AB2" s="1003"/>
      <c r="AC2" s="1003"/>
      <c r="AD2" s="1003"/>
      <c r="AE2" s="1003"/>
      <c r="AF2" s="1003"/>
      <c r="AG2" s="1003"/>
      <c r="AH2" s="1003"/>
      <c r="AI2" s="1003"/>
      <c r="AJ2" s="1003"/>
      <c r="AK2" s="1003"/>
      <c r="AL2" s="1003"/>
      <c r="AM2" s="1003"/>
      <c r="AN2" s="1003"/>
      <c r="AO2" s="1003"/>
      <c r="AP2" s="1003"/>
      <c r="AQ2" s="1003"/>
      <c r="AR2" s="1003"/>
      <c r="AS2" s="1003"/>
      <c r="AT2" s="1003"/>
      <c r="AU2" s="1003"/>
      <c r="AV2" s="1003"/>
      <c r="AW2" s="1003"/>
      <c r="AX2" s="1003"/>
      <c r="AY2" s="1003"/>
      <c r="AZ2" s="1003"/>
      <c r="BA2" s="1003"/>
      <c r="BB2" s="1003"/>
      <c r="BC2" s="1003"/>
      <c r="BD2" s="1003"/>
      <c r="BE2" s="1003"/>
      <c r="BF2" s="1004"/>
    </row>
    <row r="3" spans="1:59" ht="15" customHeight="1" thickTop="1" x14ac:dyDescent="0.2">
      <c r="A3" s="1005" t="s">
        <v>927</v>
      </c>
      <c r="B3" s="1006"/>
      <c r="C3" s="1006"/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06"/>
      <c r="V3" s="1006"/>
      <c r="W3" s="1006"/>
      <c r="X3" s="1006"/>
      <c r="Y3" s="1006"/>
      <c r="Z3" s="1006"/>
      <c r="AA3" s="1006"/>
      <c r="AB3" s="1006"/>
      <c r="AC3" s="1006"/>
      <c r="AD3" s="1006"/>
      <c r="AE3" s="1006"/>
      <c r="AF3" s="1006"/>
      <c r="AG3" s="1006"/>
      <c r="AH3" s="1006"/>
      <c r="AI3" s="1006"/>
      <c r="AJ3" s="1006"/>
      <c r="AK3" s="1006"/>
      <c r="AL3" s="1006"/>
      <c r="AM3" s="1006"/>
      <c r="AN3" s="1006"/>
      <c r="AO3" s="1006"/>
      <c r="AP3" s="1006"/>
      <c r="AQ3" s="1006"/>
      <c r="AR3" s="1006"/>
      <c r="AS3" s="1006"/>
      <c r="AT3" s="1006"/>
      <c r="AU3" s="1006"/>
      <c r="AV3" s="1006"/>
      <c r="AW3" s="1006"/>
      <c r="AX3" s="1006"/>
      <c r="AY3" s="1006"/>
      <c r="AZ3" s="1006"/>
      <c r="BA3" s="1006"/>
      <c r="BB3" s="1006"/>
      <c r="BC3" s="1006"/>
      <c r="BD3" s="1006"/>
      <c r="BE3" s="1006"/>
      <c r="BF3" s="1007"/>
    </row>
    <row r="4" spans="1:59" ht="15.95" customHeight="1" x14ac:dyDescent="0.2">
      <c r="A4" s="497" t="s">
        <v>569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8"/>
      <c r="AS4" s="498"/>
      <c r="AT4" s="498"/>
      <c r="AU4" s="498"/>
      <c r="AV4" s="498"/>
      <c r="AW4" s="498"/>
      <c r="AX4" s="498"/>
      <c r="AY4" s="498"/>
      <c r="AZ4" s="498"/>
      <c r="BA4" s="498"/>
      <c r="BB4" s="498"/>
      <c r="BC4" s="498"/>
      <c r="BD4" s="498"/>
      <c r="BE4" s="498"/>
      <c r="BF4" s="499"/>
    </row>
    <row r="5" spans="1:59" ht="15.95" customHeight="1" x14ac:dyDescent="0.2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503"/>
      <c r="AE5" s="1008" t="s">
        <v>568</v>
      </c>
      <c r="AF5" s="1009"/>
      <c r="AG5" s="1012" t="s">
        <v>934</v>
      </c>
      <c r="AH5" s="1013"/>
      <c r="AI5" s="1013"/>
      <c r="AJ5" s="1013"/>
      <c r="AK5" s="1013"/>
      <c r="AL5" s="1013"/>
      <c r="AM5" s="1013"/>
      <c r="AN5" s="1013"/>
      <c r="AO5" s="1013"/>
      <c r="AP5" s="1013"/>
      <c r="AQ5" s="1013"/>
      <c r="AR5" s="1013"/>
      <c r="AS5" s="1013"/>
      <c r="AT5" s="1013"/>
      <c r="AU5" s="1013"/>
      <c r="AV5" s="1013"/>
      <c r="AW5" s="1013"/>
      <c r="AX5" s="1013"/>
      <c r="AY5" s="1013"/>
      <c r="AZ5" s="1013"/>
      <c r="BA5" s="1013"/>
      <c r="BB5" s="1013"/>
      <c r="BC5" s="1013"/>
      <c r="BD5" s="1013"/>
      <c r="BE5" s="505" t="s">
        <v>567</v>
      </c>
      <c r="BF5" s="512"/>
      <c r="BG5" s="997" t="s">
        <v>566</v>
      </c>
    </row>
    <row r="6" spans="1:59" ht="39.75" customHeight="1" x14ac:dyDescent="0.2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503"/>
      <c r="AE6" s="1010"/>
      <c r="AF6" s="1011"/>
      <c r="AG6" s="998" t="s">
        <v>565</v>
      </c>
      <c r="AH6" s="999"/>
      <c r="AI6" s="998" t="s">
        <v>564</v>
      </c>
      <c r="AJ6" s="999"/>
      <c r="AK6" s="998" t="s">
        <v>563</v>
      </c>
      <c r="AL6" s="1000"/>
      <c r="AM6" s="998" t="s">
        <v>562</v>
      </c>
      <c r="AN6" s="999"/>
      <c r="AO6" s="998" t="s">
        <v>561</v>
      </c>
      <c r="AP6" s="999"/>
      <c r="AQ6" s="998" t="s">
        <v>560</v>
      </c>
      <c r="AR6" s="999"/>
      <c r="AS6" s="998" t="s">
        <v>559</v>
      </c>
      <c r="AT6" s="999"/>
      <c r="AU6" s="998" t="s">
        <v>558</v>
      </c>
      <c r="AV6" s="999"/>
      <c r="AW6" s="998" t="s">
        <v>557</v>
      </c>
      <c r="AX6" s="999"/>
      <c r="AY6" s="998" t="s">
        <v>556</v>
      </c>
      <c r="AZ6" s="999"/>
      <c r="BA6" s="998" t="s">
        <v>555</v>
      </c>
      <c r="BB6" s="999"/>
      <c r="BC6" s="998" t="s">
        <v>554</v>
      </c>
      <c r="BD6" s="999"/>
      <c r="BE6" s="505"/>
      <c r="BF6" s="512"/>
      <c r="BG6" s="997"/>
    </row>
    <row r="7" spans="1:59" x14ac:dyDescent="0.2">
      <c r="A7" s="510" t="s">
        <v>176</v>
      </c>
      <c r="B7" s="511"/>
      <c r="C7" s="506" t="s">
        <v>177</v>
      </c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6" t="s">
        <v>178</v>
      </c>
      <c r="AD7" s="507"/>
      <c r="AE7" s="506" t="s">
        <v>175</v>
      </c>
      <c r="AF7" s="507"/>
      <c r="AG7" s="506" t="s">
        <v>438</v>
      </c>
      <c r="AH7" s="507"/>
      <c r="AI7" s="506" t="s">
        <v>515</v>
      </c>
      <c r="AJ7" s="507"/>
      <c r="AK7" s="506" t="s">
        <v>516</v>
      </c>
      <c r="AL7" s="507"/>
      <c r="AM7" s="506" t="s">
        <v>528</v>
      </c>
      <c r="AN7" s="507"/>
      <c r="AO7" s="506" t="s">
        <v>529</v>
      </c>
      <c r="AP7" s="507"/>
      <c r="AQ7" s="506" t="s">
        <v>530</v>
      </c>
      <c r="AR7" s="507"/>
      <c r="AS7" s="506" t="s">
        <v>531</v>
      </c>
      <c r="AT7" s="507"/>
      <c r="AU7" s="506" t="s">
        <v>532</v>
      </c>
      <c r="AV7" s="507"/>
      <c r="AW7" s="506" t="s">
        <v>533</v>
      </c>
      <c r="AX7" s="507"/>
      <c r="AY7" s="506" t="s">
        <v>553</v>
      </c>
      <c r="AZ7" s="507"/>
      <c r="BA7" s="506" t="s">
        <v>552</v>
      </c>
      <c r="BB7" s="507"/>
      <c r="BC7" s="506" t="s">
        <v>551</v>
      </c>
      <c r="BD7" s="507"/>
      <c r="BE7" s="506" t="s">
        <v>550</v>
      </c>
      <c r="BF7" s="509"/>
      <c r="BG7" s="176" t="s">
        <v>549</v>
      </c>
    </row>
    <row r="8" spans="1:59" ht="20.100000000000001" customHeight="1" x14ac:dyDescent="0.2">
      <c r="A8" s="436" t="s">
        <v>0</v>
      </c>
      <c r="B8" s="424"/>
      <c r="C8" s="572" t="s">
        <v>518</v>
      </c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4"/>
      <c r="AC8" s="461" t="s">
        <v>261</v>
      </c>
      <c r="AD8" s="462"/>
      <c r="AE8" s="960">
        <f>SUM('02'!AE8:AI8)</f>
        <v>123155658</v>
      </c>
      <c r="AF8" s="542"/>
      <c r="AG8" s="717">
        <v>10262972</v>
      </c>
      <c r="AH8" s="718"/>
      <c r="AI8" s="717">
        <f>SUM(AG8)</f>
        <v>10262972</v>
      </c>
      <c r="AJ8" s="718"/>
      <c r="AK8" s="717">
        <f>SUM(AI8)</f>
        <v>10262972</v>
      </c>
      <c r="AL8" s="718"/>
      <c r="AM8" s="717">
        <f>SUM(AK8)</f>
        <v>10262972</v>
      </c>
      <c r="AN8" s="718"/>
      <c r="AO8" s="717">
        <f>SUM(AM8)</f>
        <v>10262972</v>
      </c>
      <c r="AP8" s="718"/>
      <c r="AQ8" s="717">
        <f>SUM(AO8)</f>
        <v>10262972</v>
      </c>
      <c r="AR8" s="718"/>
      <c r="AS8" s="717">
        <f>SUM(AQ8)</f>
        <v>10262972</v>
      </c>
      <c r="AT8" s="718"/>
      <c r="AU8" s="717">
        <f>SUM(AS8)</f>
        <v>10262972</v>
      </c>
      <c r="AV8" s="718"/>
      <c r="AW8" s="717">
        <f>SUM(AU8)</f>
        <v>10262972</v>
      </c>
      <c r="AX8" s="718"/>
      <c r="AY8" s="717">
        <f>SUM(AW8)</f>
        <v>10262972</v>
      </c>
      <c r="AZ8" s="718"/>
      <c r="BA8" s="717">
        <f>SUM(AY8)</f>
        <v>10262972</v>
      </c>
      <c r="BB8" s="718"/>
      <c r="BC8" s="717">
        <v>10262966</v>
      </c>
      <c r="BD8" s="718"/>
      <c r="BE8" s="717">
        <f>SUM(AG8:BD8)</f>
        <v>123155658</v>
      </c>
      <c r="BF8" s="718"/>
      <c r="BG8" s="177">
        <f t="shared" ref="BG8:BG30" si="0">BE8-AE8</f>
        <v>0</v>
      </c>
    </row>
    <row r="9" spans="1:59" ht="20.100000000000001" customHeight="1" x14ac:dyDescent="0.2">
      <c r="A9" s="436" t="s">
        <v>1</v>
      </c>
      <c r="B9" s="424"/>
      <c r="C9" s="572" t="s">
        <v>519</v>
      </c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4"/>
      <c r="AC9" s="461" t="s">
        <v>270</v>
      </c>
      <c r="AD9" s="462"/>
      <c r="AE9" s="960">
        <f>SUM('02'!AE9:AI9)</f>
        <v>26967876</v>
      </c>
      <c r="AF9" s="613"/>
      <c r="AG9" s="717">
        <v>0</v>
      </c>
      <c r="AH9" s="718"/>
      <c r="AI9" s="717">
        <v>0</v>
      </c>
      <c r="AJ9" s="718"/>
      <c r="AK9" s="717">
        <v>0</v>
      </c>
      <c r="AL9" s="718"/>
      <c r="AM9" s="717">
        <v>26967876</v>
      </c>
      <c r="AN9" s="718"/>
      <c r="AO9" s="717">
        <v>0</v>
      </c>
      <c r="AP9" s="718"/>
      <c r="AQ9" s="717">
        <v>0</v>
      </c>
      <c r="AR9" s="718"/>
      <c r="AS9" s="717">
        <v>0</v>
      </c>
      <c r="AT9" s="718"/>
      <c r="AU9" s="717">
        <v>0</v>
      </c>
      <c r="AV9" s="718"/>
      <c r="AW9" s="717">
        <v>0</v>
      </c>
      <c r="AX9" s="718"/>
      <c r="AY9" s="717">
        <v>0</v>
      </c>
      <c r="AZ9" s="718"/>
      <c r="BA9" s="717">
        <v>0</v>
      </c>
      <c r="BB9" s="718"/>
      <c r="BC9" s="717">
        <v>0</v>
      </c>
      <c r="BD9" s="718"/>
      <c r="BE9" s="960">
        <f t="shared" ref="BE9:BE27" si="1">SUM(AG9:BD9)</f>
        <v>26967876</v>
      </c>
      <c r="BF9" s="976"/>
      <c r="BG9" s="177">
        <f t="shared" si="0"/>
        <v>0</v>
      </c>
    </row>
    <row r="10" spans="1:59" ht="20.100000000000001" customHeight="1" x14ac:dyDescent="0.2">
      <c r="A10" s="436" t="s">
        <v>2</v>
      </c>
      <c r="B10" s="424"/>
      <c r="C10" s="572" t="s">
        <v>441</v>
      </c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4"/>
      <c r="AC10" s="461" t="s">
        <v>298</v>
      </c>
      <c r="AD10" s="462"/>
      <c r="AE10" s="960">
        <f>SUM('02'!AE10:AI10)</f>
        <v>45730434</v>
      </c>
      <c r="AF10" s="613"/>
      <c r="AG10" s="960">
        <v>3810870</v>
      </c>
      <c r="AH10" s="613"/>
      <c r="AI10" s="960">
        <f>SUM(AG10)</f>
        <v>3810870</v>
      </c>
      <c r="AJ10" s="613"/>
      <c r="AK10" s="960">
        <f>SUM(AI10)</f>
        <v>3810870</v>
      </c>
      <c r="AL10" s="613"/>
      <c r="AM10" s="960">
        <f>SUM(AK10)</f>
        <v>3810870</v>
      </c>
      <c r="AN10" s="613"/>
      <c r="AO10" s="960">
        <f>SUM(AM10)</f>
        <v>3810870</v>
      </c>
      <c r="AP10" s="613"/>
      <c r="AQ10" s="960">
        <f>SUM(AO10)</f>
        <v>3810870</v>
      </c>
      <c r="AR10" s="613"/>
      <c r="AS10" s="960">
        <f>SUM(AQ10)</f>
        <v>3810870</v>
      </c>
      <c r="AT10" s="613"/>
      <c r="AU10" s="960">
        <f>SUM(AS10)</f>
        <v>3810870</v>
      </c>
      <c r="AV10" s="613"/>
      <c r="AW10" s="960">
        <f>SUM(AU10)</f>
        <v>3810870</v>
      </c>
      <c r="AX10" s="613"/>
      <c r="AY10" s="960">
        <f>SUM(AW10)</f>
        <v>3810870</v>
      </c>
      <c r="AZ10" s="613"/>
      <c r="BA10" s="960">
        <f>SUM(AY10)</f>
        <v>3810870</v>
      </c>
      <c r="BB10" s="613"/>
      <c r="BC10" s="960">
        <v>3810864</v>
      </c>
      <c r="BD10" s="613"/>
      <c r="BE10" s="960">
        <f t="shared" si="1"/>
        <v>45730434</v>
      </c>
      <c r="BF10" s="976"/>
      <c r="BG10" s="177">
        <f t="shared" si="0"/>
        <v>0</v>
      </c>
    </row>
    <row r="11" spans="1:59" ht="20.100000000000001" customHeight="1" x14ac:dyDescent="0.2">
      <c r="A11" s="436" t="s">
        <v>3</v>
      </c>
      <c r="B11" s="424"/>
      <c r="C11" s="300" t="s">
        <v>442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2"/>
      <c r="AC11" s="461" t="s">
        <v>319</v>
      </c>
      <c r="AD11" s="462"/>
      <c r="AE11" s="960">
        <f>SUM('02'!AE11:AI11)</f>
        <v>30041943</v>
      </c>
      <c r="AF11" s="613"/>
      <c r="AG11" s="717">
        <v>2503495</v>
      </c>
      <c r="AH11" s="718"/>
      <c r="AI11" s="717">
        <f>SUM(AG11)</f>
        <v>2503495</v>
      </c>
      <c r="AJ11" s="718"/>
      <c r="AK11" s="717">
        <f>SUM(AI11)</f>
        <v>2503495</v>
      </c>
      <c r="AL11" s="718"/>
      <c r="AM11" s="717">
        <f>SUM(AK11)</f>
        <v>2503495</v>
      </c>
      <c r="AN11" s="718"/>
      <c r="AO11" s="717">
        <f>SUM(AM11)</f>
        <v>2503495</v>
      </c>
      <c r="AP11" s="718"/>
      <c r="AQ11" s="717">
        <f>SUM(AO11)</f>
        <v>2503495</v>
      </c>
      <c r="AR11" s="718"/>
      <c r="AS11" s="717">
        <f>SUM(AQ11)</f>
        <v>2503495</v>
      </c>
      <c r="AT11" s="718"/>
      <c r="AU11" s="717">
        <f>SUM(AS11)</f>
        <v>2503495</v>
      </c>
      <c r="AV11" s="718"/>
      <c r="AW11" s="717">
        <f>SUM(AU11)</f>
        <v>2503495</v>
      </c>
      <c r="AX11" s="718"/>
      <c r="AY11" s="717">
        <f>SUM(AW11)</f>
        <v>2503495</v>
      </c>
      <c r="AZ11" s="718"/>
      <c r="BA11" s="717">
        <f>SUM(AY11)</f>
        <v>2503495</v>
      </c>
      <c r="BB11" s="718"/>
      <c r="BC11" s="717">
        <v>2503498</v>
      </c>
      <c r="BD11" s="718"/>
      <c r="BE11" s="717">
        <f>SUM(AG11:BD11)</f>
        <v>30041943</v>
      </c>
      <c r="BF11" s="718"/>
      <c r="BG11" s="177">
        <f t="shared" si="0"/>
        <v>0</v>
      </c>
    </row>
    <row r="12" spans="1:59" ht="20.100000000000001" customHeight="1" x14ac:dyDescent="0.2">
      <c r="A12" s="436" t="s">
        <v>4</v>
      </c>
      <c r="B12" s="424"/>
      <c r="C12" s="572" t="s">
        <v>450</v>
      </c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4"/>
      <c r="AC12" s="461" t="s">
        <v>330</v>
      </c>
      <c r="AD12" s="462"/>
      <c r="AE12" s="960">
        <f>SUM('02'!AE12:AI12)</f>
        <v>70000</v>
      </c>
      <c r="AF12" s="613"/>
      <c r="AG12" s="717">
        <v>0</v>
      </c>
      <c r="AH12" s="718"/>
      <c r="AI12" s="717">
        <v>0</v>
      </c>
      <c r="AJ12" s="718"/>
      <c r="AK12" s="717">
        <v>0</v>
      </c>
      <c r="AL12" s="718"/>
      <c r="AM12" s="717">
        <v>0</v>
      </c>
      <c r="AN12" s="718"/>
      <c r="AO12" s="717">
        <v>0</v>
      </c>
      <c r="AP12" s="718"/>
      <c r="AQ12" s="717">
        <v>0</v>
      </c>
      <c r="AR12" s="718"/>
      <c r="AS12" s="717">
        <v>0</v>
      </c>
      <c r="AT12" s="718"/>
      <c r="AU12" s="717">
        <v>70000</v>
      </c>
      <c r="AV12" s="718"/>
      <c r="AW12" s="717">
        <v>0</v>
      </c>
      <c r="AX12" s="718"/>
      <c r="AY12" s="717">
        <v>0</v>
      </c>
      <c r="AZ12" s="718"/>
      <c r="BA12" s="717">
        <v>0</v>
      </c>
      <c r="BB12" s="718"/>
      <c r="BC12" s="717">
        <v>0</v>
      </c>
      <c r="BD12" s="718"/>
      <c r="BE12" s="960">
        <f t="shared" si="1"/>
        <v>70000</v>
      </c>
      <c r="BF12" s="976"/>
      <c r="BG12" s="177">
        <f t="shared" si="0"/>
        <v>0</v>
      </c>
    </row>
    <row r="13" spans="1:59" ht="20.100000000000001" customHeight="1" x14ac:dyDescent="0.2">
      <c r="A13" s="436" t="s">
        <v>5</v>
      </c>
      <c r="B13" s="424"/>
      <c r="C13" s="572" t="s">
        <v>443</v>
      </c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4"/>
      <c r="AC13" s="461" t="s">
        <v>335</v>
      </c>
      <c r="AD13" s="462"/>
      <c r="AE13" s="960">
        <f>SUM('02'!AE13:AI13)</f>
        <v>0</v>
      </c>
      <c r="AF13" s="613"/>
      <c r="AG13" s="717">
        <v>0</v>
      </c>
      <c r="AH13" s="718"/>
      <c r="AI13" s="717">
        <v>0</v>
      </c>
      <c r="AJ13" s="718"/>
      <c r="AK13" s="717">
        <v>0</v>
      </c>
      <c r="AL13" s="718"/>
      <c r="AM13" s="717">
        <v>0</v>
      </c>
      <c r="AN13" s="718"/>
      <c r="AO13" s="717">
        <v>0</v>
      </c>
      <c r="AP13" s="718"/>
      <c r="AQ13" s="717">
        <v>0</v>
      </c>
      <c r="AR13" s="718"/>
      <c r="AS13" s="717">
        <v>0</v>
      </c>
      <c r="AT13" s="718"/>
      <c r="AU13" s="717">
        <v>0</v>
      </c>
      <c r="AV13" s="718"/>
      <c r="AW13" s="717">
        <v>0</v>
      </c>
      <c r="AX13" s="718"/>
      <c r="AY13" s="717">
        <v>0</v>
      </c>
      <c r="AZ13" s="718"/>
      <c r="BA13" s="717">
        <v>0</v>
      </c>
      <c r="BB13" s="718"/>
      <c r="BC13" s="717">
        <v>0</v>
      </c>
      <c r="BD13" s="718"/>
      <c r="BE13" s="960">
        <f t="shared" si="1"/>
        <v>0</v>
      </c>
      <c r="BF13" s="976"/>
      <c r="BG13" s="177">
        <f t="shared" si="0"/>
        <v>0</v>
      </c>
    </row>
    <row r="14" spans="1:59" ht="20.100000000000001" customHeight="1" x14ac:dyDescent="0.2">
      <c r="A14" s="436" t="s">
        <v>6</v>
      </c>
      <c r="B14" s="424"/>
      <c r="C14" s="572" t="s">
        <v>451</v>
      </c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4"/>
      <c r="AC14" s="461" t="s">
        <v>340</v>
      </c>
      <c r="AD14" s="462"/>
      <c r="AE14" s="960">
        <f>SUM('02'!AE14:AI14)</f>
        <v>0</v>
      </c>
      <c r="AF14" s="613"/>
      <c r="AG14" s="717">
        <v>0</v>
      </c>
      <c r="AH14" s="718"/>
      <c r="AI14" s="717">
        <v>0</v>
      </c>
      <c r="AJ14" s="718"/>
      <c r="AK14" s="717">
        <v>0</v>
      </c>
      <c r="AL14" s="718"/>
      <c r="AM14" s="717">
        <v>0</v>
      </c>
      <c r="AN14" s="718"/>
      <c r="AO14" s="717">
        <v>0</v>
      </c>
      <c r="AP14" s="718"/>
      <c r="AQ14" s="717">
        <v>0</v>
      </c>
      <c r="AR14" s="718"/>
      <c r="AS14" s="717">
        <v>0</v>
      </c>
      <c r="AT14" s="718"/>
      <c r="AU14" s="717">
        <v>0</v>
      </c>
      <c r="AV14" s="718"/>
      <c r="AW14" s="717">
        <v>0</v>
      </c>
      <c r="AX14" s="718"/>
      <c r="AY14" s="717">
        <v>0</v>
      </c>
      <c r="AZ14" s="718"/>
      <c r="BA14" s="717">
        <v>0</v>
      </c>
      <c r="BB14" s="718"/>
      <c r="BC14" s="717">
        <v>0</v>
      </c>
      <c r="BD14" s="718"/>
      <c r="BE14" s="960">
        <f t="shared" si="1"/>
        <v>0</v>
      </c>
      <c r="BF14" s="976"/>
      <c r="BG14" s="177">
        <f t="shared" si="0"/>
        <v>0</v>
      </c>
    </row>
    <row r="15" spans="1:59" s="5" customFormat="1" ht="20.100000000000001" customHeight="1" x14ac:dyDescent="0.2">
      <c r="A15" s="990" t="s">
        <v>7</v>
      </c>
      <c r="B15" s="991"/>
      <c r="C15" s="992" t="s">
        <v>548</v>
      </c>
      <c r="D15" s="993"/>
      <c r="E15" s="993"/>
      <c r="F15" s="993"/>
      <c r="G15" s="993"/>
      <c r="H15" s="993"/>
      <c r="I15" s="993"/>
      <c r="J15" s="993"/>
      <c r="K15" s="993"/>
      <c r="L15" s="993"/>
      <c r="M15" s="993"/>
      <c r="N15" s="993"/>
      <c r="O15" s="993"/>
      <c r="P15" s="993"/>
      <c r="Q15" s="993"/>
      <c r="R15" s="993"/>
      <c r="S15" s="993"/>
      <c r="T15" s="993"/>
      <c r="U15" s="993"/>
      <c r="V15" s="993"/>
      <c r="W15" s="993"/>
      <c r="X15" s="993"/>
      <c r="Y15" s="993"/>
      <c r="Z15" s="993"/>
      <c r="AA15" s="993"/>
      <c r="AB15" s="994"/>
      <c r="AC15" s="995" t="s">
        <v>341</v>
      </c>
      <c r="AD15" s="996"/>
      <c r="AE15" s="977">
        <f>SUM(AE8:AF14)</f>
        <v>225965911</v>
      </c>
      <c r="AF15" s="986"/>
      <c r="AG15" s="977">
        <f>SUM(AG8:AH14)</f>
        <v>16577337</v>
      </c>
      <c r="AH15" s="978"/>
      <c r="AI15" s="977">
        <f>SUM(AI8:AJ14)</f>
        <v>16577337</v>
      </c>
      <c r="AJ15" s="978"/>
      <c r="AK15" s="977">
        <f>SUM(AK8:AL14)</f>
        <v>16577337</v>
      </c>
      <c r="AL15" s="978"/>
      <c r="AM15" s="977">
        <f>SUM(AM8:AN14)</f>
        <v>43545213</v>
      </c>
      <c r="AN15" s="978"/>
      <c r="AO15" s="977">
        <f>SUM(AO8:AP14)</f>
        <v>16577337</v>
      </c>
      <c r="AP15" s="978"/>
      <c r="AQ15" s="977">
        <f>SUM(AQ8:AR14)</f>
        <v>16577337</v>
      </c>
      <c r="AR15" s="978"/>
      <c r="AS15" s="977">
        <f>SUM(AS8:AT14)</f>
        <v>16577337</v>
      </c>
      <c r="AT15" s="978"/>
      <c r="AU15" s="977">
        <f>SUM(AU8:AV14)</f>
        <v>16647337</v>
      </c>
      <c r="AV15" s="978"/>
      <c r="AW15" s="977">
        <f>SUM(AW8:AX14)</f>
        <v>16577337</v>
      </c>
      <c r="AX15" s="978"/>
      <c r="AY15" s="977">
        <f>SUM(AY8:AZ14)</f>
        <v>16577337</v>
      </c>
      <c r="AZ15" s="978"/>
      <c r="BA15" s="977">
        <f>SUM(BA8:BB14)</f>
        <v>16577337</v>
      </c>
      <c r="BB15" s="978"/>
      <c r="BC15" s="977">
        <f>SUM(BC8:BD14)</f>
        <v>16577328</v>
      </c>
      <c r="BD15" s="978"/>
      <c r="BE15" s="977">
        <f t="shared" si="1"/>
        <v>225965911</v>
      </c>
      <c r="BF15" s="979"/>
      <c r="BG15" s="178">
        <f t="shared" si="0"/>
        <v>0</v>
      </c>
    </row>
    <row r="16" spans="1:59" ht="20.100000000000001" customHeight="1" x14ac:dyDescent="0.2">
      <c r="A16" s="436" t="s">
        <v>8</v>
      </c>
      <c r="B16" s="424"/>
      <c r="C16" s="324" t="s">
        <v>444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6"/>
      <c r="AC16" s="303" t="s">
        <v>379</v>
      </c>
      <c r="AD16" s="304"/>
      <c r="AE16" s="960">
        <f>SUM('02'!AE16:AI16)</f>
        <v>95914860</v>
      </c>
      <c r="AF16" s="613"/>
      <c r="AG16" s="717">
        <v>95914860</v>
      </c>
      <c r="AH16" s="718"/>
      <c r="AI16" s="717"/>
      <c r="AJ16" s="718"/>
      <c r="AK16" s="717"/>
      <c r="AL16" s="718"/>
      <c r="AM16" s="717"/>
      <c r="AN16" s="718"/>
      <c r="AO16" s="717"/>
      <c r="AP16" s="718"/>
      <c r="AQ16" s="717"/>
      <c r="AR16" s="718"/>
      <c r="AS16" s="717"/>
      <c r="AT16" s="718"/>
      <c r="AU16" s="717"/>
      <c r="AV16" s="718"/>
      <c r="AW16" s="717"/>
      <c r="AX16" s="718"/>
      <c r="AY16" s="717"/>
      <c r="AZ16" s="718"/>
      <c r="BA16" s="717"/>
      <c r="BB16" s="718"/>
      <c r="BC16" s="717"/>
      <c r="BD16" s="718"/>
      <c r="BE16" s="960">
        <f t="shared" si="1"/>
        <v>95914860</v>
      </c>
      <c r="BF16" s="976"/>
      <c r="BG16" s="177">
        <f t="shared" si="0"/>
        <v>0</v>
      </c>
    </row>
    <row r="17" spans="1:59" s="2" customFormat="1" ht="20.100000000000001" customHeight="1" x14ac:dyDescent="0.2">
      <c r="A17" s="973">
        <v>10</v>
      </c>
      <c r="B17" s="974"/>
      <c r="C17" s="59" t="s">
        <v>521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  <c r="AC17" s="11"/>
      <c r="AD17" s="12"/>
      <c r="AE17" s="987">
        <f>AE15+AE16</f>
        <v>321880771</v>
      </c>
      <c r="AF17" s="988"/>
      <c r="AG17" s="987">
        <f>AG15+AG16</f>
        <v>112492197</v>
      </c>
      <c r="AH17" s="988"/>
      <c r="AI17" s="987">
        <f>AI15+AI16</f>
        <v>16577337</v>
      </c>
      <c r="AJ17" s="988"/>
      <c r="AK17" s="987">
        <f>AK15+AK16</f>
        <v>16577337</v>
      </c>
      <c r="AL17" s="988"/>
      <c r="AM17" s="987">
        <f>AM15+AM16</f>
        <v>43545213</v>
      </c>
      <c r="AN17" s="988"/>
      <c r="AO17" s="987">
        <f>AO15+AO16</f>
        <v>16577337</v>
      </c>
      <c r="AP17" s="988"/>
      <c r="AQ17" s="987">
        <f>AQ15+AQ16</f>
        <v>16577337</v>
      </c>
      <c r="AR17" s="988"/>
      <c r="AS17" s="987">
        <f>AS15+AS16</f>
        <v>16577337</v>
      </c>
      <c r="AT17" s="988"/>
      <c r="AU17" s="987">
        <f>AU15+AU16</f>
        <v>16647337</v>
      </c>
      <c r="AV17" s="988"/>
      <c r="AW17" s="987">
        <f>AW15+AW16</f>
        <v>16577337</v>
      </c>
      <c r="AX17" s="988"/>
      <c r="AY17" s="987">
        <f>AY15+AY16</f>
        <v>16577337</v>
      </c>
      <c r="AZ17" s="988"/>
      <c r="BA17" s="987">
        <f>BA15+BA16</f>
        <v>16577337</v>
      </c>
      <c r="BB17" s="988"/>
      <c r="BC17" s="987">
        <f>BC15+BC16</f>
        <v>16577328</v>
      </c>
      <c r="BD17" s="988"/>
      <c r="BE17" s="967">
        <f t="shared" si="1"/>
        <v>321880771</v>
      </c>
      <c r="BF17" s="989"/>
      <c r="BG17" s="177">
        <f t="shared" si="0"/>
        <v>0</v>
      </c>
    </row>
    <row r="18" spans="1:59" ht="20.100000000000001" customHeight="1" x14ac:dyDescent="0.2">
      <c r="A18" s="980">
        <v>11</v>
      </c>
      <c r="B18" s="971"/>
      <c r="C18" s="580" t="s">
        <v>445</v>
      </c>
      <c r="D18" s="581"/>
      <c r="E18" s="581"/>
      <c r="F18" s="581"/>
      <c r="G18" s="581"/>
      <c r="H18" s="581"/>
      <c r="I18" s="581"/>
      <c r="J18" s="581"/>
      <c r="K18" s="581"/>
      <c r="L18" s="581"/>
      <c r="M18" s="581"/>
      <c r="N18" s="581"/>
      <c r="O18" s="581"/>
      <c r="P18" s="581"/>
      <c r="Q18" s="581"/>
      <c r="R18" s="581"/>
      <c r="S18" s="581"/>
      <c r="T18" s="581"/>
      <c r="U18" s="581"/>
      <c r="V18" s="581"/>
      <c r="W18" s="581"/>
      <c r="X18" s="581"/>
      <c r="Y18" s="581"/>
      <c r="Z18" s="581"/>
      <c r="AA18" s="581"/>
      <c r="AB18" s="582"/>
      <c r="AC18" s="391" t="s">
        <v>32</v>
      </c>
      <c r="AD18" s="392"/>
      <c r="AE18" s="960">
        <f>SUM('02'!AE20:AI20)</f>
        <v>95311142</v>
      </c>
      <c r="AF18" s="613"/>
      <c r="AG18" s="717">
        <v>7942595</v>
      </c>
      <c r="AH18" s="718"/>
      <c r="AI18" s="717">
        <f>SUM(AG18)</f>
        <v>7942595</v>
      </c>
      <c r="AJ18" s="718"/>
      <c r="AK18" s="717">
        <f>SUM(AI18)</f>
        <v>7942595</v>
      </c>
      <c r="AL18" s="718"/>
      <c r="AM18" s="717">
        <f>SUM(AK18)</f>
        <v>7942595</v>
      </c>
      <c r="AN18" s="718"/>
      <c r="AO18" s="717">
        <f>SUM(AM18)</f>
        <v>7942595</v>
      </c>
      <c r="AP18" s="718"/>
      <c r="AQ18" s="717">
        <f>SUM(AO18)</f>
        <v>7942595</v>
      </c>
      <c r="AR18" s="718"/>
      <c r="AS18" s="717">
        <f>SUM(AQ18)</f>
        <v>7942595</v>
      </c>
      <c r="AT18" s="718"/>
      <c r="AU18" s="717">
        <f>SUM(AS18)</f>
        <v>7942595</v>
      </c>
      <c r="AV18" s="718"/>
      <c r="AW18" s="717">
        <f>SUM(AU18)</f>
        <v>7942595</v>
      </c>
      <c r="AX18" s="718"/>
      <c r="AY18" s="717">
        <f>SUM(AW18)</f>
        <v>7942595</v>
      </c>
      <c r="AZ18" s="718"/>
      <c r="BA18" s="717">
        <f>SUM(AY18)</f>
        <v>7942595</v>
      </c>
      <c r="BB18" s="718"/>
      <c r="BC18" s="717">
        <v>7942597</v>
      </c>
      <c r="BD18" s="718"/>
      <c r="BE18" s="960">
        <f t="shared" si="1"/>
        <v>95311142</v>
      </c>
      <c r="BF18" s="976"/>
      <c r="BG18" s="177">
        <f t="shared" si="0"/>
        <v>0</v>
      </c>
    </row>
    <row r="19" spans="1:59" s="2" customFormat="1" ht="20.100000000000001" customHeight="1" x14ac:dyDescent="0.2">
      <c r="A19" s="980">
        <v>12</v>
      </c>
      <c r="B19" s="971"/>
      <c r="C19" s="572" t="s">
        <v>24</v>
      </c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4"/>
      <c r="AC19" s="391" t="s">
        <v>52</v>
      </c>
      <c r="AD19" s="392"/>
      <c r="AE19" s="960">
        <f>SUM('02'!AE21:AI21)</f>
        <v>12923770</v>
      </c>
      <c r="AF19" s="613"/>
      <c r="AG19" s="717">
        <v>1076981</v>
      </c>
      <c r="AH19" s="718"/>
      <c r="AI19" s="717">
        <f>SUM(AG19)</f>
        <v>1076981</v>
      </c>
      <c r="AJ19" s="718"/>
      <c r="AK19" s="717">
        <f>SUM(AI19)</f>
        <v>1076981</v>
      </c>
      <c r="AL19" s="718"/>
      <c r="AM19" s="717">
        <f>SUM(AK19)</f>
        <v>1076981</v>
      </c>
      <c r="AN19" s="718"/>
      <c r="AO19" s="717">
        <f>SUM(AM19)</f>
        <v>1076981</v>
      </c>
      <c r="AP19" s="718"/>
      <c r="AQ19" s="717">
        <f>SUM(AO19)</f>
        <v>1076981</v>
      </c>
      <c r="AR19" s="718"/>
      <c r="AS19" s="717">
        <f>SUM(AQ19)</f>
        <v>1076981</v>
      </c>
      <c r="AT19" s="718"/>
      <c r="AU19" s="717">
        <f>SUM(AS19)</f>
        <v>1076981</v>
      </c>
      <c r="AV19" s="718"/>
      <c r="AW19" s="717">
        <f>SUM(AU19)</f>
        <v>1076981</v>
      </c>
      <c r="AX19" s="718"/>
      <c r="AY19" s="717">
        <f>SUM(AW19)</f>
        <v>1076981</v>
      </c>
      <c r="AZ19" s="718"/>
      <c r="BA19" s="717">
        <f>SUM(AY19)</f>
        <v>1076981</v>
      </c>
      <c r="BB19" s="718"/>
      <c r="BC19" s="717">
        <v>1076979</v>
      </c>
      <c r="BD19" s="718"/>
      <c r="BE19" s="960">
        <f t="shared" si="1"/>
        <v>12923770</v>
      </c>
      <c r="BF19" s="976"/>
      <c r="BG19" s="177">
        <f t="shared" si="0"/>
        <v>0</v>
      </c>
    </row>
    <row r="20" spans="1:59" ht="20.100000000000001" customHeight="1" x14ac:dyDescent="0.2">
      <c r="A20" s="980">
        <v>13</v>
      </c>
      <c r="B20" s="971"/>
      <c r="C20" s="572" t="s">
        <v>446</v>
      </c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4"/>
      <c r="AC20" s="391" t="s">
        <v>57</v>
      </c>
      <c r="AD20" s="392"/>
      <c r="AE20" s="960">
        <f>SUM('02'!AE22:AI22)</f>
        <v>68599452</v>
      </c>
      <c r="AF20" s="613"/>
      <c r="AG20" s="717">
        <v>5716621</v>
      </c>
      <c r="AH20" s="718"/>
      <c r="AI20" s="717">
        <f>SUM(AG20)</f>
        <v>5716621</v>
      </c>
      <c r="AJ20" s="718"/>
      <c r="AK20" s="717">
        <f>SUM(AI20)</f>
        <v>5716621</v>
      </c>
      <c r="AL20" s="718"/>
      <c r="AM20" s="717">
        <f>SUM(AK20)</f>
        <v>5716621</v>
      </c>
      <c r="AN20" s="718"/>
      <c r="AO20" s="717">
        <f>SUM(AM20)</f>
        <v>5716621</v>
      </c>
      <c r="AP20" s="718"/>
      <c r="AQ20" s="717">
        <f>SUM(AO20)</f>
        <v>5716621</v>
      </c>
      <c r="AR20" s="718"/>
      <c r="AS20" s="717">
        <f>SUM(AQ20)</f>
        <v>5716621</v>
      </c>
      <c r="AT20" s="718"/>
      <c r="AU20" s="717">
        <f>SUM(AS20)</f>
        <v>5716621</v>
      </c>
      <c r="AV20" s="718"/>
      <c r="AW20" s="717">
        <f>SUM(AU20)</f>
        <v>5716621</v>
      </c>
      <c r="AX20" s="718"/>
      <c r="AY20" s="717">
        <f>SUM(AW20)</f>
        <v>5716621</v>
      </c>
      <c r="AZ20" s="718"/>
      <c r="BA20" s="717">
        <f>SUM(AY20)</f>
        <v>5716621</v>
      </c>
      <c r="BB20" s="718"/>
      <c r="BC20" s="717">
        <f>SUM(BA20)</f>
        <v>5716621</v>
      </c>
      <c r="BD20" s="718"/>
      <c r="BE20" s="960">
        <f t="shared" si="1"/>
        <v>68599452</v>
      </c>
      <c r="BF20" s="976"/>
      <c r="BG20" s="177">
        <f t="shared" si="0"/>
        <v>0</v>
      </c>
    </row>
    <row r="21" spans="1:59" ht="20.100000000000001" customHeight="1" x14ac:dyDescent="0.2">
      <c r="A21" s="980">
        <v>14</v>
      </c>
      <c r="B21" s="971"/>
      <c r="C21" s="300" t="s">
        <v>447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2"/>
      <c r="AC21" s="391" t="s">
        <v>58</v>
      </c>
      <c r="AD21" s="392"/>
      <c r="AE21" s="960">
        <f>SUM('02'!AE23:AI23)</f>
        <v>389775</v>
      </c>
      <c r="AF21" s="613"/>
      <c r="AG21" s="717">
        <v>20500</v>
      </c>
      <c r="AH21" s="718"/>
      <c r="AI21" s="717">
        <v>18000</v>
      </c>
      <c r="AJ21" s="718"/>
      <c r="AK21" s="717">
        <v>18000</v>
      </c>
      <c r="AL21" s="718"/>
      <c r="AM21" s="717">
        <v>18000</v>
      </c>
      <c r="AN21" s="718"/>
      <c r="AO21" s="717">
        <v>18000</v>
      </c>
      <c r="AP21" s="718"/>
      <c r="AQ21" s="717">
        <v>18000</v>
      </c>
      <c r="AR21" s="718"/>
      <c r="AS21" s="717">
        <v>145000</v>
      </c>
      <c r="AT21" s="718"/>
      <c r="AU21" s="717">
        <v>18000</v>
      </c>
      <c r="AV21" s="718"/>
      <c r="AW21" s="717">
        <v>18000</v>
      </c>
      <c r="AX21" s="718"/>
      <c r="AY21" s="717">
        <v>18000</v>
      </c>
      <c r="AZ21" s="718"/>
      <c r="BA21" s="717">
        <v>21275</v>
      </c>
      <c r="BB21" s="718"/>
      <c r="BC21" s="717">
        <v>59000</v>
      </c>
      <c r="BD21" s="718"/>
      <c r="BE21" s="960">
        <f>SUM(AG21:BD21)</f>
        <v>389775</v>
      </c>
      <c r="BF21" s="976"/>
      <c r="BG21" s="177">
        <v>0</v>
      </c>
    </row>
    <row r="22" spans="1:59" ht="20.100000000000001" customHeight="1" x14ac:dyDescent="0.2">
      <c r="A22" s="980">
        <v>15</v>
      </c>
      <c r="B22" s="971"/>
      <c r="C22" s="300" t="s">
        <v>448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2"/>
      <c r="AC22" s="391" t="s">
        <v>59</v>
      </c>
      <c r="AD22" s="392"/>
      <c r="AE22" s="960">
        <f>SUM('02'!AE24:AI24)</f>
        <v>63159725</v>
      </c>
      <c r="AF22" s="613"/>
      <c r="AG22" s="717">
        <v>5263310</v>
      </c>
      <c r="AH22" s="718"/>
      <c r="AI22" s="717">
        <f>SUM(AG22)</f>
        <v>5263310</v>
      </c>
      <c r="AJ22" s="718"/>
      <c r="AK22" s="717">
        <f>SUM(AI22)</f>
        <v>5263310</v>
      </c>
      <c r="AL22" s="718"/>
      <c r="AM22" s="717">
        <f>SUM(AK22)</f>
        <v>5263310</v>
      </c>
      <c r="AN22" s="718"/>
      <c r="AO22" s="717">
        <f>SUM(AM22)</f>
        <v>5263310</v>
      </c>
      <c r="AP22" s="718"/>
      <c r="AQ22" s="717">
        <f>SUM(AO22)</f>
        <v>5263310</v>
      </c>
      <c r="AR22" s="718"/>
      <c r="AS22" s="717">
        <f>SUM(AQ22)</f>
        <v>5263310</v>
      </c>
      <c r="AT22" s="718"/>
      <c r="AU22" s="717">
        <f>SUM(AS22)</f>
        <v>5263310</v>
      </c>
      <c r="AV22" s="718"/>
      <c r="AW22" s="717">
        <f>SUM(AU22)</f>
        <v>5263310</v>
      </c>
      <c r="AX22" s="718"/>
      <c r="AY22" s="717">
        <f>SUM(AW22)</f>
        <v>5263310</v>
      </c>
      <c r="AZ22" s="718"/>
      <c r="BA22" s="717">
        <f>SUM(AY22)</f>
        <v>5263310</v>
      </c>
      <c r="BB22" s="718"/>
      <c r="BC22" s="717">
        <v>5263315</v>
      </c>
      <c r="BD22" s="718"/>
      <c r="BE22" s="960">
        <f t="shared" si="1"/>
        <v>63159725</v>
      </c>
      <c r="BF22" s="976"/>
      <c r="BG22" s="177">
        <f t="shared" si="0"/>
        <v>0</v>
      </c>
    </row>
    <row r="23" spans="1:59" s="2" customFormat="1" ht="20.100000000000001" customHeight="1" x14ac:dyDescent="0.2">
      <c r="A23" s="980">
        <v>16</v>
      </c>
      <c r="B23" s="971"/>
      <c r="C23" s="569" t="s">
        <v>452</v>
      </c>
      <c r="D23" s="570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  <c r="AA23" s="570"/>
      <c r="AB23" s="571"/>
      <c r="AC23" s="391" t="s">
        <v>60</v>
      </c>
      <c r="AD23" s="392"/>
      <c r="AE23" s="960">
        <f>SUM('02'!AE25:AI25)</f>
        <v>50126086</v>
      </c>
      <c r="AF23" s="613"/>
      <c r="AG23" s="717">
        <v>0</v>
      </c>
      <c r="AH23" s="718"/>
      <c r="AI23" s="717">
        <v>0</v>
      </c>
      <c r="AJ23" s="718"/>
      <c r="AK23" s="717">
        <v>0</v>
      </c>
      <c r="AL23" s="718"/>
      <c r="AM23" s="717">
        <f>SUM('15'!F19)</f>
        <v>189990</v>
      </c>
      <c r="AN23" s="718"/>
      <c r="AO23" s="717">
        <f>SUM('14'!G19)</f>
        <v>1148000</v>
      </c>
      <c r="AP23" s="718"/>
      <c r="AQ23" s="717">
        <f>SUM('14'!H19,'15'!H19)</f>
        <v>917242</v>
      </c>
      <c r="AR23" s="718"/>
      <c r="AS23" s="717">
        <f>SUM('15'!I19)</f>
        <v>999900</v>
      </c>
      <c r="AT23" s="718"/>
      <c r="AU23" s="717"/>
      <c r="AV23" s="718"/>
      <c r="AW23" s="717">
        <f>SUM('14'!K19)</f>
        <v>12849999</v>
      </c>
      <c r="AX23" s="718"/>
      <c r="AY23" s="717">
        <f>SUM('15'!L19)</f>
        <v>447408</v>
      </c>
      <c r="AZ23" s="718"/>
      <c r="BA23" s="717">
        <f>SUM('15'!M19)</f>
        <v>1253981</v>
      </c>
      <c r="BB23" s="718"/>
      <c r="BC23" s="717">
        <f>SUM('14'!N19,'15'!N19)</f>
        <v>32319566</v>
      </c>
      <c r="BD23" s="718"/>
      <c r="BE23" s="960">
        <f t="shared" si="1"/>
        <v>50126086</v>
      </c>
      <c r="BF23" s="976"/>
      <c r="BG23" s="177">
        <f t="shared" si="0"/>
        <v>0</v>
      </c>
    </row>
    <row r="24" spans="1:59" s="2" customFormat="1" ht="20.100000000000001" customHeight="1" x14ac:dyDescent="0.2">
      <c r="A24" s="980">
        <v>17</v>
      </c>
      <c r="B24" s="971"/>
      <c r="C24" s="300" t="s">
        <v>453</v>
      </c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2"/>
      <c r="AC24" s="391" t="s">
        <v>61</v>
      </c>
      <c r="AD24" s="392"/>
      <c r="AE24" s="960">
        <f>SUM('02'!AE26:AI26)</f>
        <v>23617615</v>
      </c>
      <c r="AF24" s="613"/>
      <c r="AG24" s="717">
        <f>SUM('14'!C20)</f>
        <v>0</v>
      </c>
      <c r="AH24" s="718"/>
      <c r="AI24" s="717">
        <v>0</v>
      </c>
      <c r="AJ24" s="718"/>
      <c r="AK24" s="717">
        <v>3726041</v>
      </c>
      <c r="AL24" s="718"/>
      <c r="AM24" s="717">
        <v>948436</v>
      </c>
      <c r="AN24" s="718"/>
      <c r="AO24" s="717">
        <v>0</v>
      </c>
      <c r="AP24" s="718"/>
      <c r="AQ24" s="717">
        <v>0</v>
      </c>
      <c r="AR24" s="718"/>
      <c r="AS24" s="717">
        <v>1725258</v>
      </c>
      <c r="AT24" s="718"/>
      <c r="AU24" s="717">
        <v>3995466</v>
      </c>
      <c r="AV24" s="718"/>
      <c r="AW24" s="717">
        <v>11188471</v>
      </c>
      <c r="AX24" s="718"/>
      <c r="AY24" s="717">
        <v>0</v>
      </c>
      <c r="AZ24" s="718"/>
      <c r="BA24" s="717">
        <v>0</v>
      </c>
      <c r="BB24" s="718"/>
      <c r="BC24" s="717">
        <v>2033943</v>
      </c>
      <c r="BD24" s="718"/>
      <c r="BE24" s="960">
        <f>SUM(AG24:BD24)</f>
        <v>23617615</v>
      </c>
      <c r="BF24" s="976"/>
      <c r="BG24" s="177">
        <f t="shared" si="0"/>
        <v>0</v>
      </c>
    </row>
    <row r="25" spans="1:59" ht="20.100000000000001" customHeight="1" x14ac:dyDescent="0.2">
      <c r="A25" s="980">
        <v>18</v>
      </c>
      <c r="B25" s="971"/>
      <c r="C25" s="300" t="s">
        <v>454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2"/>
      <c r="AC25" s="391" t="s">
        <v>62</v>
      </c>
      <c r="AD25" s="392"/>
      <c r="AE25" s="960">
        <v>12150</v>
      </c>
      <c r="AF25" s="613"/>
      <c r="AG25" s="717">
        <v>0</v>
      </c>
      <c r="AH25" s="718"/>
      <c r="AI25" s="717"/>
      <c r="AJ25" s="718"/>
      <c r="AK25" s="717"/>
      <c r="AL25" s="718"/>
      <c r="AM25" s="717"/>
      <c r="AN25" s="718"/>
      <c r="AO25" s="717"/>
      <c r="AP25" s="718"/>
      <c r="AQ25" s="717"/>
      <c r="AR25" s="718"/>
      <c r="AS25" s="717"/>
      <c r="AT25" s="718"/>
      <c r="AU25" s="717"/>
      <c r="AV25" s="718"/>
      <c r="AW25" s="717"/>
      <c r="AX25" s="718"/>
      <c r="AY25" s="717"/>
      <c r="AZ25" s="718"/>
      <c r="BA25" s="717"/>
      <c r="BB25" s="718"/>
      <c r="BC25" s="717">
        <f>SUM('14'!N21)</f>
        <v>12150</v>
      </c>
      <c r="BD25" s="718"/>
      <c r="BE25" s="960">
        <f t="shared" si="1"/>
        <v>12150</v>
      </c>
      <c r="BF25" s="976"/>
      <c r="BG25" s="177">
        <f t="shared" si="0"/>
        <v>0</v>
      </c>
    </row>
    <row r="26" spans="1:59" s="5" customFormat="1" ht="19.5" customHeight="1" x14ac:dyDescent="0.2">
      <c r="A26" s="981">
        <v>19</v>
      </c>
      <c r="B26" s="982"/>
      <c r="C26" s="983" t="s">
        <v>547</v>
      </c>
      <c r="D26" s="984"/>
      <c r="E26" s="984"/>
      <c r="F26" s="984"/>
      <c r="G26" s="984"/>
      <c r="H26" s="984"/>
      <c r="I26" s="984"/>
      <c r="J26" s="984"/>
      <c r="K26" s="984"/>
      <c r="L26" s="984"/>
      <c r="M26" s="984"/>
      <c r="N26" s="984"/>
      <c r="O26" s="984"/>
      <c r="P26" s="984"/>
      <c r="Q26" s="984"/>
      <c r="R26" s="984"/>
      <c r="S26" s="984"/>
      <c r="T26" s="984"/>
      <c r="U26" s="984"/>
      <c r="V26" s="984"/>
      <c r="W26" s="984"/>
      <c r="X26" s="984"/>
      <c r="Y26" s="984"/>
      <c r="Z26" s="984"/>
      <c r="AA26" s="984"/>
      <c r="AB26" s="985"/>
      <c r="AC26" s="440" t="s">
        <v>174</v>
      </c>
      <c r="AD26" s="441"/>
      <c r="AE26" s="977">
        <f>SUM(AE18:AF25)</f>
        <v>314139715</v>
      </c>
      <c r="AF26" s="986"/>
      <c r="AG26" s="977">
        <f>SUM(AG18:AH25)</f>
        <v>20020007</v>
      </c>
      <c r="AH26" s="978"/>
      <c r="AI26" s="977">
        <f>SUM(AI18:AJ25)</f>
        <v>20017507</v>
      </c>
      <c r="AJ26" s="978"/>
      <c r="AK26" s="977">
        <f>SUM(AK18:AL25)</f>
        <v>23743548</v>
      </c>
      <c r="AL26" s="978"/>
      <c r="AM26" s="977">
        <f>SUM(AM18:AN25)</f>
        <v>21155933</v>
      </c>
      <c r="AN26" s="978"/>
      <c r="AO26" s="977">
        <f>SUM(AO18:AP25)</f>
        <v>21165507</v>
      </c>
      <c r="AP26" s="978"/>
      <c r="AQ26" s="977">
        <f>SUM(AQ18:AR25)</f>
        <v>20934749</v>
      </c>
      <c r="AR26" s="978"/>
      <c r="AS26" s="977">
        <f>SUM(AS18:AT25)</f>
        <v>22869665</v>
      </c>
      <c r="AT26" s="978"/>
      <c r="AU26" s="977">
        <f>SUM(AU18:AV25)</f>
        <v>24012973</v>
      </c>
      <c r="AV26" s="978"/>
      <c r="AW26" s="977">
        <f>SUM(AW18:AX25)</f>
        <v>44055977</v>
      </c>
      <c r="AX26" s="978"/>
      <c r="AY26" s="977">
        <f>SUM(AY18:AZ25)</f>
        <v>20464915</v>
      </c>
      <c r="AZ26" s="978"/>
      <c r="BA26" s="977">
        <f>SUM(BA18:BB25)</f>
        <v>21274763</v>
      </c>
      <c r="BB26" s="978"/>
      <c r="BC26" s="977">
        <f>SUM(BC18:BD24)</f>
        <v>54412021</v>
      </c>
      <c r="BD26" s="978"/>
      <c r="BE26" s="977">
        <f>SUM(BE18:BF25)</f>
        <v>314139715</v>
      </c>
      <c r="BF26" s="979"/>
      <c r="BG26" s="178">
        <f t="shared" si="0"/>
        <v>0</v>
      </c>
    </row>
    <row r="27" spans="1:59" ht="20.100000000000001" customHeight="1" x14ac:dyDescent="0.2">
      <c r="A27" s="980">
        <v>20</v>
      </c>
      <c r="B27" s="971"/>
      <c r="C27" s="324" t="s">
        <v>449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6"/>
      <c r="AC27" s="303" t="s">
        <v>414</v>
      </c>
      <c r="AD27" s="304"/>
      <c r="AE27" s="960">
        <f>SUM('02'!AE29:AI29)</f>
        <v>7741056</v>
      </c>
      <c r="AF27" s="613"/>
      <c r="AG27" s="975">
        <f>SUM(AE27)</f>
        <v>7741056</v>
      </c>
      <c r="AH27" s="975"/>
      <c r="AI27" s="975"/>
      <c r="AJ27" s="975"/>
      <c r="AK27" s="717">
        <v>0</v>
      </c>
      <c r="AL27" s="719"/>
      <c r="AM27" s="975"/>
      <c r="AN27" s="975"/>
      <c r="AO27" s="975"/>
      <c r="AP27" s="975"/>
      <c r="AQ27" s="975"/>
      <c r="AR27" s="975"/>
      <c r="AS27" s="975"/>
      <c r="AT27" s="975"/>
      <c r="AU27" s="975"/>
      <c r="AV27" s="975"/>
      <c r="AW27" s="975"/>
      <c r="AX27" s="975"/>
      <c r="AY27" s="975"/>
      <c r="AZ27" s="975"/>
      <c r="BA27" s="975"/>
      <c r="BB27" s="975"/>
      <c r="BC27" s="975"/>
      <c r="BD27" s="975"/>
      <c r="BE27" s="960">
        <f t="shared" si="1"/>
        <v>7741056</v>
      </c>
      <c r="BF27" s="976"/>
      <c r="BG27" s="177">
        <f t="shared" si="0"/>
        <v>0</v>
      </c>
    </row>
    <row r="28" spans="1:59" s="2" customFormat="1" ht="20.100000000000001" customHeight="1" thickBot="1" x14ac:dyDescent="0.25">
      <c r="A28" s="973">
        <v>21</v>
      </c>
      <c r="B28" s="974"/>
      <c r="C28" s="515" t="s">
        <v>546</v>
      </c>
      <c r="D28" s="516"/>
      <c r="E28" s="516"/>
      <c r="F28" s="516"/>
      <c r="G28" s="516"/>
      <c r="H28" s="516"/>
      <c r="I28" s="516"/>
      <c r="J28" s="516"/>
      <c r="K28" s="516"/>
      <c r="L28" s="516"/>
      <c r="M28" s="516"/>
      <c r="N28" s="516"/>
      <c r="O28" s="516"/>
      <c r="P28" s="516"/>
      <c r="Q28" s="516"/>
      <c r="R28" s="516"/>
      <c r="S28" s="516"/>
      <c r="T28" s="516"/>
      <c r="U28" s="516"/>
      <c r="V28" s="516"/>
      <c r="W28" s="516"/>
      <c r="X28" s="516"/>
      <c r="Y28" s="516"/>
      <c r="Z28" s="516"/>
      <c r="AA28" s="516"/>
      <c r="AB28" s="517"/>
      <c r="AC28" s="518"/>
      <c r="AD28" s="519"/>
      <c r="AE28" s="967">
        <f>AE26+AE27</f>
        <v>321880771</v>
      </c>
      <c r="AF28" s="521"/>
      <c r="AG28" s="967">
        <f>AG26+AG27</f>
        <v>27761063</v>
      </c>
      <c r="AH28" s="521"/>
      <c r="AI28" s="967">
        <f>AI26+AI27</f>
        <v>20017507</v>
      </c>
      <c r="AJ28" s="521"/>
      <c r="AK28" s="967">
        <f>AK26+AK27</f>
        <v>23743548</v>
      </c>
      <c r="AL28" s="521"/>
      <c r="AM28" s="967">
        <f>AM26+AM27</f>
        <v>21155933</v>
      </c>
      <c r="AN28" s="521"/>
      <c r="AO28" s="967">
        <f>AO26+AO27</f>
        <v>21165507</v>
      </c>
      <c r="AP28" s="521"/>
      <c r="AQ28" s="967">
        <f>AQ26+AQ27</f>
        <v>20934749</v>
      </c>
      <c r="AR28" s="521"/>
      <c r="AS28" s="967">
        <f>AS26+AS27</f>
        <v>22869665</v>
      </c>
      <c r="AT28" s="521"/>
      <c r="AU28" s="967">
        <f>AU26+AU27</f>
        <v>24012973</v>
      </c>
      <c r="AV28" s="521"/>
      <c r="AW28" s="967">
        <f>AW26+AW27</f>
        <v>44055977</v>
      </c>
      <c r="AX28" s="521"/>
      <c r="AY28" s="967">
        <f>AY26+AY27</f>
        <v>20464915</v>
      </c>
      <c r="AZ28" s="521"/>
      <c r="BA28" s="967">
        <f>BA26+BA27</f>
        <v>21274763</v>
      </c>
      <c r="BB28" s="521"/>
      <c r="BC28" s="967">
        <f>BC26+BC27</f>
        <v>54412021</v>
      </c>
      <c r="BD28" s="521"/>
      <c r="BE28" s="968">
        <f>SUM(BE18:BF25,BE27)</f>
        <v>321880771</v>
      </c>
      <c r="BF28" s="969"/>
      <c r="BG28" s="177">
        <f t="shared" si="0"/>
        <v>0</v>
      </c>
    </row>
    <row r="29" spans="1:59" ht="20.100000000000001" customHeight="1" thickTop="1" thickBot="1" x14ac:dyDescent="0.25">
      <c r="A29" s="970">
        <v>22</v>
      </c>
      <c r="B29" s="971"/>
      <c r="C29" s="324" t="s">
        <v>545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6"/>
      <c r="AC29" s="303"/>
      <c r="AD29" s="972"/>
      <c r="AE29" s="960">
        <f>AE17-AE28</f>
        <v>0</v>
      </c>
      <c r="AF29" s="613"/>
      <c r="AG29" s="960">
        <f>AG17-AG28</f>
        <v>84731134</v>
      </c>
      <c r="AH29" s="613"/>
      <c r="AI29" s="960">
        <f>AI17-AI28</f>
        <v>-3440170</v>
      </c>
      <c r="AJ29" s="613"/>
      <c r="AK29" s="960">
        <f>AK17-AK28</f>
        <v>-7166211</v>
      </c>
      <c r="AL29" s="613"/>
      <c r="AM29" s="960">
        <f>AM17-AM28</f>
        <v>22389280</v>
      </c>
      <c r="AN29" s="613"/>
      <c r="AO29" s="960">
        <f>AO17-AO28</f>
        <v>-4588170</v>
      </c>
      <c r="AP29" s="613"/>
      <c r="AQ29" s="960">
        <f>AQ17-AQ28</f>
        <v>-4357412</v>
      </c>
      <c r="AR29" s="613"/>
      <c r="AS29" s="960">
        <f>AS17-AS28</f>
        <v>-6292328</v>
      </c>
      <c r="AT29" s="613"/>
      <c r="AU29" s="960">
        <f>AU17-AU28</f>
        <v>-7365636</v>
      </c>
      <c r="AV29" s="613"/>
      <c r="AW29" s="960">
        <f>AW17-AW28</f>
        <v>-27478640</v>
      </c>
      <c r="AX29" s="613"/>
      <c r="AY29" s="960">
        <f>AY17-AY28</f>
        <v>-3887578</v>
      </c>
      <c r="AZ29" s="613"/>
      <c r="BA29" s="960">
        <f>BA17-BA28</f>
        <v>-4697426</v>
      </c>
      <c r="BB29" s="613"/>
      <c r="BC29" s="960">
        <f>BC17-BC28</f>
        <v>-37834693</v>
      </c>
      <c r="BD29" s="542"/>
      <c r="BE29" s="958">
        <f>BE17-BE28</f>
        <v>0</v>
      </c>
      <c r="BF29" s="959"/>
      <c r="BG29" s="177">
        <f t="shared" si="0"/>
        <v>0</v>
      </c>
    </row>
    <row r="30" spans="1:59" ht="20.100000000000001" customHeight="1" thickTop="1" thickBot="1" x14ac:dyDescent="0.25">
      <c r="A30" s="964">
        <v>23</v>
      </c>
      <c r="B30" s="965"/>
      <c r="C30" s="538" t="s">
        <v>544</v>
      </c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  <c r="R30" s="539"/>
      <c r="S30" s="539"/>
      <c r="T30" s="539"/>
      <c r="U30" s="539"/>
      <c r="V30" s="539"/>
      <c r="W30" s="539"/>
      <c r="X30" s="539"/>
      <c r="Y30" s="539"/>
      <c r="Z30" s="539"/>
      <c r="AA30" s="539"/>
      <c r="AB30" s="540"/>
      <c r="AC30" s="552"/>
      <c r="AD30" s="966"/>
      <c r="AE30" s="961">
        <f>AE29</f>
        <v>0</v>
      </c>
      <c r="AF30" s="636"/>
      <c r="AG30" s="961">
        <f>AE30+AG29</f>
        <v>84731134</v>
      </c>
      <c r="AH30" s="636"/>
      <c r="AI30" s="961">
        <f>AG30+AI29</f>
        <v>81290964</v>
      </c>
      <c r="AJ30" s="636"/>
      <c r="AK30" s="961">
        <f>AI30+AK29</f>
        <v>74124753</v>
      </c>
      <c r="AL30" s="636"/>
      <c r="AM30" s="961">
        <f>AK30+AM29</f>
        <v>96514033</v>
      </c>
      <c r="AN30" s="636"/>
      <c r="AO30" s="961">
        <f>AM30+AO29</f>
        <v>91925863</v>
      </c>
      <c r="AP30" s="636"/>
      <c r="AQ30" s="961">
        <f>AO30+AQ29</f>
        <v>87568451</v>
      </c>
      <c r="AR30" s="636"/>
      <c r="AS30" s="961">
        <f>AQ30+AS29</f>
        <v>81276123</v>
      </c>
      <c r="AT30" s="636"/>
      <c r="AU30" s="961">
        <f>AS30+AU29</f>
        <v>73910487</v>
      </c>
      <c r="AV30" s="636"/>
      <c r="AW30" s="961">
        <f>AU30+AW29</f>
        <v>46431847</v>
      </c>
      <c r="AX30" s="636"/>
      <c r="AY30" s="961">
        <f>AW30+AY29</f>
        <v>42544269</v>
      </c>
      <c r="AZ30" s="636"/>
      <c r="BA30" s="961">
        <f>AY30+BA29</f>
        <v>37846843</v>
      </c>
      <c r="BB30" s="636"/>
      <c r="BC30" s="961">
        <f>BA30+BC29</f>
        <v>12150</v>
      </c>
      <c r="BD30" s="636"/>
      <c r="BE30" s="962">
        <f>BE29</f>
        <v>0</v>
      </c>
      <c r="BF30" s="963"/>
      <c r="BG30" s="177">
        <f t="shared" si="0"/>
        <v>0</v>
      </c>
    </row>
    <row r="31" spans="1:59" ht="13.5" thickTop="1" x14ac:dyDescent="0.2"/>
    <row r="39" spans="58:58" x14ac:dyDescent="0.2">
      <c r="BF39" s="63">
        <f>SUM(AG24:BD24)</f>
        <v>23617615</v>
      </c>
    </row>
  </sheetData>
  <sheetProtection algorithmName="SHA-512" hashValue="NZ/U13HUEf2CeSEdE+3PEtSP81AzKlXvtnAuofmEwXJZ8WNoR4W+dTvgOqgU7ffcRXbI26TioKzIG9nqHhunSw==" saltValue="XwWu9XEgF15eF0sb9iQDGw==" spinCount="100000" sheet="1" objects="1" scenarios="1"/>
  <mergeCells count="429">
    <mergeCell ref="A1:BF1"/>
    <mergeCell ref="A2:BF2"/>
    <mergeCell ref="A3:BF3"/>
    <mergeCell ref="A4:BF4"/>
    <mergeCell ref="A5:B6"/>
    <mergeCell ref="C5:AB6"/>
    <mergeCell ref="AC5:AD6"/>
    <mergeCell ref="AE5:AF6"/>
    <mergeCell ref="AG5:BD5"/>
    <mergeCell ref="BE5:BF6"/>
    <mergeCell ref="BA7:BB7"/>
    <mergeCell ref="BG5:BG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C7:BD7"/>
    <mergeCell ref="BE7:BF7"/>
    <mergeCell ref="AS7:AT7"/>
    <mergeCell ref="AU7:AV7"/>
    <mergeCell ref="AW7:AX7"/>
    <mergeCell ref="AW8:AX8"/>
    <mergeCell ref="AY8:AZ8"/>
    <mergeCell ref="BA8:BB8"/>
    <mergeCell ref="BC8:BD8"/>
    <mergeCell ref="BE8:BF8"/>
    <mergeCell ref="AS8:AT8"/>
    <mergeCell ref="AU8:AV8"/>
    <mergeCell ref="A7:B7"/>
    <mergeCell ref="C7:AB7"/>
    <mergeCell ref="AC7:AD7"/>
    <mergeCell ref="A8:B8"/>
    <mergeCell ref="C8:AB8"/>
    <mergeCell ref="AC8:AD8"/>
    <mergeCell ref="AE8:AF8"/>
    <mergeCell ref="AG8:AH8"/>
    <mergeCell ref="AI8:AJ8"/>
    <mergeCell ref="AM7:AN7"/>
    <mergeCell ref="AO7:AP7"/>
    <mergeCell ref="AQ7:AR7"/>
    <mergeCell ref="AE7:AF7"/>
    <mergeCell ref="AG7:AH7"/>
    <mergeCell ref="AI7:AJ7"/>
    <mergeCell ref="AK7:AL7"/>
    <mergeCell ref="AY7:AZ7"/>
    <mergeCell ref="A9:B9"/>
    <mergeCell ref="C9:AB9"/>
    <mergeCell ref="AC9:AD9"/>
    <mergeCell ref="AE9:AF9"/>
    <mergeCell ref="AG9:AH9"/>
    <mergeCell ref="AK8:AL8"/>
    <mergeCell ref="AM8:AN8"/>
    <mergeCell ref="AO8:AP8"/>
    <mergeCell ref="AQ8:AR8"/>
    <mergeCell ref="AU9:AV9"/>
    <mergeCell ref="AW9:AX9"/>
    <mergeCell ref="AY9:AZ9"/>
    <mergeCell ref="BA9:BB9"/>
    <mergeCell ref="BC9:BD9"/>
    <mergeCell ref="BE9:BF9"/>
    <mergeCell ref="AI9:AJ9"/>
    <mergeCell ref="AK9:AL9"/>
    <mergeCell ref="AM9:AN9"/>
    <mergeCell ref="AO9:AP9"/>
    <mergeCell ref="AQ9:AR9"/>
    <mergeCell ref="AS9:AT9"/>
    <mergeCell ref="AW10:AX10"/>
    <mergeCell ref="AY10:AZ10"/>
    <mergeCell ref="BA10:BB10"/>
    <mergeCell ref="BC10:BD10"/>
    <mergeCell ref="BE10:BF10"/>
    <mergeCell ref="A11:B11"/>
    <mergeCell ref="C11:AB11"/>
    <mergeCell ref="AC11:AD11"/>
    <mergeCell ref="AE11:AF11"/>
    <mergeCell ref="AG11:AH11"/>
    <mergeCell ref="AK10:AL10"/>
    <mergeCell ref="AM10:AN10"/>
    <mergeCell ref="AO10:AP10"/>
    <mergeCell ref="AQ10:AR10"/>
    <mergeCell ref="AS10:AT10"/>
    <mergeCell ref="AU10:AV10"/>
    <mergeCell ref="A10:B10"/>
    <mergeCell ref="C10:AB10"/>
    <mergeCell ref="AC10:AD10"/>
    <mergeCell ref="AE10:AF10"/>
    <mergeCell ref="AG10:AH10"/>
    <mergeCell ref="AI10:AJ10"/>
    <mergeCell ref="AU11:AV11"/>
    <mergeCell ref="AW11:AX11"/>
    <mergeCell ref="AY11:AZ11"/>
    <mergeCell ref="BA11:BB11"/>
    <mergeCell ref="BC11:BD11"/>
    <mergeCell ref="BE11:BF11"/>
    <mergeCell ref="AI11:AJ11"/>
    <mergeCell ref="AK11:AL11"/>
    <mergeCell ref="AM11:AN11"/>
    <mergeCell ref="AO11:AP11"/>
    <mergeCell ref="AQ11:AR11"/>
    <mergeCell ref="AS11:AT11"/>
    <mergeCell ref="AW12:AX12"/>
    <mergeCell ref="AY12:AZ12"/>
    <mergeCell ref="BA12:BB12"/>
    <mergeCell ref="BC12:BD12"/>
    <mergeCell ref="BE12:BF12"/>
    <mergeCell ref="A13:B13"/>
    <mergeCell ref="C13:AB13"/>
    <mergeCell ref="AC13:AD13"/>
    <mergeCell ref="AE13:AF13"/>
    <mergeCell ref="AG13:AH13"/>
    <mergeCell ref="AK12:AL12"/>
    <mergeCell ref="AM12:AN12"/>
    <mergeCell ref="AO12:AP12"/>
    <mergeCell ref="AQ12:AR12"/>
    <mergeCell ref="AS12:AT12"/>
    <mergeCell ref="AU12:AV12"/>
    <mergeCell ref="A12:B12"/>
    <mergeCell ref="C12:AB12"/>
    <mergeCell ref="AC12:AD12"/>
    <mergeCell ref="AE12:AF12"/>
    <mergeCell ref="AG12:AH12"/>
    <mergeCell ref="AI12:AJ12"/>
    <mergeCell ref="AU13:AV13"/>
    <mergeCell ref="AW13:AX13"/>
    <mergeCell ref="AY13:AZ13"/>
    <mergeCell ref="BA13:BB13"/>
    <mergeCell ref="BC13:BD13"/>
    <mergeCell ref="BE13:BF13"/>
    <mergeCell ref="AI13:AJ13"/>
    <mergeCell ref="AK13:AL13"/>
    <mergeCell ref="AM13:AN13"/>
    <mergeCell ref="AO13:AP13"/>
    <mergeCell ref="AQ13:AR13"/>
    <mergeCell ref="AS13:AT13"/>
    <mergeCell ref="AW14:AX14"/>
    <mergeCell ref="AY14:AZ14"/>
    <mergeCell ref="BA14:BB14"/>
    <mergeCell ref="BC14:BD14"/>
    <mergeCell ref="BE14:BF14"/>
    <mergeCell ref="A15:B15"/>
    <mergeCell ref="C15:AB15"/>
    <mergeCell ref="AC15:AD15"/>
    <mergeCell ref="AE15:AF15"/>
    <mergeCell ref="AG15:AH15"/>
    <mergeCell ref="AK14:AL14"/>
    <mergeCell ref="AM14:AN14"/>
    <mergeCell ref="AO14:AP14"/>
    <mergeCell ref="AQ14:AR14"/>
    <mergeCell ref="AS14:AT14"/>
    <mergeCell ref="AU14:AV14"/>
    <mergeCell ref="A14:B14"/>
    <mergeCell ref="C14:AB14"/>
    <mergeCell ref="AC14:AD14"/>
    <mergeCell ref="AE14:AF14"/>
    <mergeCell ref="AG14:AH14"/>
    <mergeCell ref="AI14:AJ14"/>
    <mergeCell ref="AU15:AV15"/>
    <mergeCell ref="AW15:AX15"/>
    <mergeCell ref="AY15:AZ15"/>
    <mergeCell ref="BA15:BB15"/>
    <mergeCell ref="BC15:BD15"/>
    <mergeCell ref="BE15:BF15"/>
    <mergeCell ref="AI15:AJ15"/>
    <mergeCell ref="AK15:AL15"/>
    <mergeCell ref="AM15:AN15"/>
    <mergeCell ref="AO15:AP15"/>
    <mergeCell ref="AQ15:AR15"/>
    <mergeCell ref="AS15:AT15"/>
    <mergeCell ref="AW16:AX16"/>
    <mergeCell ref="AY16:AZ16"/>
    <mergeCell ref="BA16:BB16"/>
    <mergeCell ref="BC16:BD16"/>
    <mergeCell ref="BE16:BF16"/>
    <mergeCell ref="A17:B17"/>
    <mergeCell ref="AE17:AF17"/>
    <mergeCell ref="AG17:AH17"/>
    <mergeCell ref="AI17:AJ17"/>
    <mergeCell ref="AK17:AL17"/>
    <mergeCell ref="AK16:AL16"/>
    <mergeCell ref="AM16:AN16"/>
    <mergeCell ref="AO16:AP16"/>
    <mergeCell ref="AQ16:AR16"/>
    <mergeCell ref="AS16:AT16"/>
    <mergeCell ref="AU16:AV16"/>
    <mergeCell ref="A16:B16"/>
    <mergeCell ref="C16:AB16"/>
    <mergeCell ref="AC16:AD16"/>
    <mergeCell ref="AE16:AF16"/>
    <mergeCell ref="AG16:AH16"/>
    <mergeCell ref="AI16:AJ16"/>
    <mergeCell ref="AY17:AZ17"/>
    <mergeCell ref="BA17:BB17"/>
    <mergeCell ref="BC17:BD17"/>
    <mergeCell ref="BE17:BF17"/>
    <mergeCell ref="A18:B18"/>
    <mergeCell ref="C18:AB18"/>
    <mergeCell ref="AC18:AD18"/>
    <mergeCell ref="AE18:AF18"/>
    <mergeCell ref="AG18:AH18"/>
    <mergeCell ref="AI18:AJ18"/>
    <mergeCell ref="AM17:AN17"/>
    <mergeCell ref="AO17:AP17"/>
    <mergeCell ref="AQ17:AR17"/>
    <mergeCell ref="AS17:AT17"/>
    <mergeCell ref="AU17:AV17"/>
    <mergeCell ref="AW17:AX17"/>
    <mergeCell ref="AW18:AX18"/>
    <mergeCell ref="AY18:AZ18"/>
    <mergeCell ref="BA18:BB18"/>
    <mergeCell ref="BC18:BD18"/>
    <mergeCell ref="BE18:BF18"/>
    <mergeCell ref="AS18:AT18"/>
    <mergeCell ref="AU18:AV18"/>
    <mergeCell ref="A19:B19"/>
    <mergeCell ref="C19:AB19"/>
    <mergeCell ref="AC19:AD19"/>
    <mergeCell ref="AE19:AF19"/>
    <mergeCell ref="AG19:AH19"/>
    <mergeCell ref="AK18:AL18"/>
    <mergeCell ref="AM18:AN18"/>
    <mergeCell ref="AO18:AP18"/>
    <mergeCell ref="AQ18:AR18"/>
    <mergeCell ref="AU19:AV19"/>
    <mergeCell ref="AW19:AX19"/>
    <mergeCell ref="AY19:AZ19"/>
    <mergeCell ref="BA19:BB19"/>
    <mergeCell ref="BC19:BD19"/>
    <mergeCell ref="BE19:BF19"/>
    <mergeCell ref="AI19:AJ19"/>
    <mergeCell ref="AK19:AL19"/>
    <mergeCell ref="AM19:AN19"/>
    <mergeCell ref="AO19:AP19"/>
    <mergeCell ref="AQ19:AR19"/>
    <mergeCell ref="AS19:AT19"/>
    <mergeCell ref="AW20:AX20"/>
    <mergeCell ref="AY20:AZ20"/>
    <mergeCell ref="BA20:BB20"/>
    <mergeCell ref="BC20:BD20"/>
    <mergeCell ref="BE20:BF20"/>
    <mergeCell ref="A21:B21"/>
    <mergeCell ref="C21:AB21"/>
    <mergeCell ref="AC21:AD21"/>
    <mergeCell ref="AE21:AF21"/>
    <mergeCell ref="AG21:AH21"/>
    <mergeCell ref="AK20:AL20"/>
    <mergeCell ref="AM20:AN20"/>
    <mergeCell ref="AO20:AP20"/>
    <mergeCell ref="AQ20:AR20"/>
    <mergeCell ref="AS20:AT20"/>
    <mergeCell ref="AU20:AV20"/>
    <mergeCell ref="A20:B20"/>
    <mergeCell ref="C20:AB20"/>
    <mergeCell ref="AC20:AD20"/>
    <mergeCell ref="AE20:AF20"/>
    <mergeCell ref="AG20:AH20"/>
    <mergeCell ref="AI20:AJ20"/>
    <mergeCell ref="AU21:AV21"/>
    <mergeCell ref="AW21:AX21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AW22:AX22"/>
    <mergeCell ref="AY22:AZ22"/>
    <mergeCell ref="BA22:BB22"/>
    <mergeCell ref="BC22:BD22"/>
    <mergeCell ref="BE22:BF22"/>
    <mergeCell ref="A23:B23"/>
    <mergeCell ref="C23:AB23"/>
    <mergeCell ref="AC23:AD23"/>
    <mergeCell ref="AE23:AF23"/>
    <mergeCell ref="AG23:AH23"/>
    <mergeCell ref="AK22:AL22"/>
    <mergeCell ref="AM22:AN22"/>
    <mergeCell ref="AO22:AP22"/>
    <mergeCell ref="AQ22:AR22"/>
    <mergeCell ref="AS22:AT22"/>
    <mergeCell ref="AU22:AV22"/>
    <mergeCell ref="A22:B22"/>
    <mergeCell ref="C22:AB22"/>
    <mergeCell ref="AC22:AD22"/>
    <mergeCell ref="AE22:AF22"/>
    <mergeCell ref="AG22:AH22"/>
    <mergeCell ref="AI22:AJ22"/>
    <mergeCell ref="AU23:AV23"/>
    <mergeCell ref="AW23:AX23"/>
    <mergeCell ref="AY23:AZ23"/>
    <mergeCell ref="BA23:BB23"/>
    <mergeCell ref="BC23:BD23"/>
    <mergeCell ref="BE23:BF23"/>
    <mergeCell ref="AI23:AJ23"/>
    <mergeCell ref="AK23:AL23"/>
    <mergeCell ref="AM23:AN23"/>
    <mergeCell ref="AO23:AP23"/>
    <mergeCell ref="AQ23:AR23"/>
    <mergeCell ref="AS23:AT23"/>
    <mergeCell ref="AW24:AX24"/>
    <mergeCell ref="AY24:AZ24"/>
    <mergeCell ref="BA24:BB24"/>
    <mergeCell ref="BC24:BD24"/>
    <mergeCell ref="BE24:BF24"/>
    <mergeCell ref="A25:B25"/>
    <mergeCell ref="C25:AB25"/>
    <mergeCell ref="AC25:AD25"/>
    <mergeCell ref="AE25:AF25"/>
    <mergeCell ref="AG25:AH25"/>
    <mergeCell ref="AK24:AL24"/>
    <mergeCell ref="AM24:AN24"/>
    <mergeCell ref="AO24:AP24"/>
    <mergeCell ref="AQ24:AR24"/>
    <mergeCell ref="AS24:AT24"/>
    <mergeCell ref="AU24:AV24"/>
    <mergeCell ref="A24:B24"/>
    <mergeCell ref="C24:AB24"/>
    <mergeCell ref="AC24:AD24"/>
    <mergeCell ref="AE24:AF24"/>
    <mergeCell ref="AG24:AH24"/>
    <mergeCell ref="AI24:AJ24"/>
    <mergeCell ref="AU25:AV25"/>
    <mergeCell ref="AW25:AX25"/>
    <mergeCell ref="AY25:AZ25"/>
    <mergeCell ref="BA25:BB25"/>
    <mergeCell ref="BC25:BD25"/>
    <mergeCell ref="BE25:BF25"/>
    <mergeCell ref="AI25:AJ25"/>
    <mergeCell ref="AK25:AL25"/>
    <mergeCell ref="AM25:AN25"/>
    <mergeCell ref="AO25:AP25"/>
    <mergeCell ref="AQ25:AR25"/>
    <mergeCell ref="AS25:AT25"/>
    <mergeCell ref="AW26:AX26"/>
    <mergeCell ref="AY26:AZ26"/>
    <mergeCell ref="BA26:BB26"/>
    <mergeCell ref="BC26:BD26"/>
    <mergeCell ref="BE26:BF26"/>
    <mergeCell ref="A27:B27"/>
    <mergeCell ref="C27:AB27"/>
    <mergeCell ref="AC27:AD27"/>
    <mergeCell ref="AE27:AF27"/>
    <mergeCell ref="AG27:AH27"/>
    <mergeCell ref="AK26:AL26"/>
    <mergeCell ref="AM26:AN26"/>
    <mergeCell ref="AO26:AP26"/>
    <mergeCell ref="AQ26:AR26"/>
    <mergeCell ref="AS26:AT26"/>
    <mergeCell ref="AU26:AV26"/>
    <mergeCell ref="A26:B26"/>
    <mergeCell ref="C26:AB26"/>
    <mergeCell ref="AC26:AD26"/>
    <mergeCell ref="AE26:AF26"/>
    <mergeCell ref="AG26:AH26"/>
    <mergeCell ref="AI26:AJ26"/>
    <mergeCell ref="AU27:AV27"/>
    <mergeCell ref="AW27:AX27"/>
    <mergeCell ref="AY27:AZ27"/>
    <mergeCell ref="BA27:BB27"/>
    <mergeCell ref="BC27:BD27"/>
    <mergeCell ref="BE27:BF27"/>
    <mergeCell ref="AI27:AJ27"/>
    <mergeCell ref="AK27:AL27"/>
    <mergeCell ref="AM27:AN27"/>
    <mergeCell ref="AO27:AP27"/>
    <mergeCell ref="AQ27:AR27"/>
    <mergeCell ref="AS27:AT27"/>
    <mergeCell ref="AW28:AX28"/>
    <mergeCell ref="AY28:AZ28"/>
    <mergeCell ref="BA28:BB28"/>
    <mergeCell ref="BC28:BD28"/>
    <mergeCell ref="BE28:BF28"/>
    <mergeCell ref="A29:B29"/>
    <mergeCell ref="C29:AB29"/>
    <mergeCell ref="AC29:AD29"/>
    <mergeCell ref="AE29:AF29"/>
    <mergeCell ref="AG29:AH29"/>
    <mergeCell ref="AK28:AL28"/>
    <mergeCell ref="AM28:AN28"/>
    <mergeCell ref="AO28:AP28"/>
    <mergeCell ref="AQ28:AR28"/>
    <mergeCell ref="AS28:AT28"/>
    <mergeCell ref="AU28:AV28"/>
    <mergeCell ref="A28:B28"/>
    <mergeCell ref="C28:AB28"/>
    <mergeCell ref="AC28:AD28"/>
    <mergeCell ref="AE28:AF28"/>
    <mergeCell ref="AG28:AH28"/>
    <mergeCell ref="AI28:AJ28"/>
    <mergeCell ref="BA29:BB29"/>
    <mergeCell ref="BC29:BD29"/>
    <mergeCell ref="A30:B30"/>
    <mergeCell ref="C30:AB30"/>
    <mergeCell ref="AC30:AD30"/>
    <mergeCell ref="AE30:AF30"/>
    <mergeCell ref="AG30:AH30"/>
    <mergeCell ref="AI30:AJ30"/>
    <mergeCell ref="AU29:AV29"/>
    <mergeCell ref="AW29:AX29"/>
    <mergeCell ref="AY29:AZ29"/>
    <mergeCell ref="AW30:AX30"/>
    <mergeCell ref="AY30:AZ30"/>
    <mergeCell ref="AK30:AL30"/>
    <mergeCell ref="AM30:AN30"/>
    <mergeCell ref="AO30:AP30"/>
    <mergeCell ref="AQ30:AR30"/>
    <mergeCell ref="AS30:AT30"/>
    <mergeCell ref="AU30:AV30"/>
    <mergeCell ref="BE29:BF29"/>
    <mergeCell ref="AI29:AJ29"/>
    <mergeCell ref="AK29:AL29"/>
    <mergeCell ref="AM29:AN29"/>
    <mergeCell ref="AO29:AP29"/>
    <mergeCell ref="AQ29:AR29"/>
    <mergeCell ref="AS29:AT29"/>
    <mergeCell ref="BA30:BB30"/>
    <mergeCell ref="BC30:BD30"/>
    <mergeCell ref="BE30:BF30"/>
  </mergeCells>
  <printOptions horizontalCentered="1"/>
  <pageMargins left="0.19685039370078741" right="0.19685039370078741" top="0.59055118110236227" bottom="0.78740157480314965" header="1.1023622047244095" footer="0.51181102362204722"/>
  <pageSetup paperSize="9" scale="57" fitToHeight="0" orientation="landscape" r:id="rId1"/>
  <headerFooter alignWithMargins="0">
    <oddFooter>&amp;P. oldal, összesen: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9.9978637043366805E-2"/>
  </sheetPr>
  <dimension ref="A1:R32"/>
  <sheetViews>
    <sheetView view="pageBreakPreview" zoomScaleNormal="100" zoomScaleSheetLayoutView="100" workbookViewId="0">
      <selection activeCell="E31" sqref="E31"/>
    </sheetView>
  </sheetViews>
  <sheetFormatPr defaultRowHeight="12.75" x14ac:dyDescent="0.2"/>
  <cols>
    <col min="1" max="1" width="3.28515625" customWidth="1"/>
    <col min="2" max="2" width="28.85546875" customWidth="1"/>
    <col min="3" max="3" width="10.85546875" customWidth="1"/>
    <col min="4" max="4" width="10.28515625" customWidth="1"/>
    <col min="5" max="5" width="10.42578125" customWidth="1"/>
    <col min="6" max="6" width="10.85546875" customWidth="1"/>
    <col min="7" max="7" width="10.28515625" customWidth="1"/>
    <col min="8" max="8" width="10.42578125" customWidth="1"/>
    <col min="9" max="9" width="9.85546875" customWidth="1"/>
    <col min="10" max="10" width="10.42578125" customWidth="1"/>
    <col min="11" max="11" width="11.28515625" customWidth="1"/>
    <col min="12" max="12" width="9.85546875" customWidth="1"/>
    <col min="13" max="13" width="9.7109375" customWidth="1"/>
    <col min="14" max="14" width="10.28515625" customWidth="1"/>
    <col min="15" max="15" width="10.5703125" customWidth="1"/>
    <col min="16" max="16" width="11.140625" bestFit="1" customWidth="1"/>
    <col min="17" max="17" width="10.7109375" bestFit="1" customWidth="1"/>
    <col min="18" max="18" width="11.140625" bestFit="1" customWidth="1"/>
  </cols>
  <sheetData>
    <row r="1" spans="1:18" ht="13.5" thickBot="1" x14ac:dyDescent="0.25">
      <c r="A1" s="894" t="s">
        <v>985</v>
      </c>
      <c r="B1" s="894"/>
      <c r="C1" s="894"/>
      <c r="D1" s="894"/>
    </row>
    <row r="2" spans="1:18" ht="18.75" thickTop="1" x14ac:dyDescent="0.25">
      <c r="A2" s="135"/>
      <c r="B2" s="1014" t="s">
        <v>838</v>
      </c>
      <c r="C2" s="1015"/>
      <c r="D2" s="1015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6"/>
    </row>
    <row r="3" spans="1:18" ht="14.25" x14ac:dyDescent="0.2">
      <c r="B3" s="1017" t="s">
        <v>928</v>
      </c>
      <c r="C3" s="1018"/>
      <c r="D3" s="1018"/>
      <c r="E3" s="1018"/>
      <c r="F3" s="1018"/>
      <c r="G3" s="1018"/>
      <c r="H3" s="1018"/>
      <c r="I3" s="1018"/>
      <c r="J3" s="1018"/>
      <c r="K3" s="1018"/>
      <c r="L3" s="1018"/>
      <c r="M3" s="1018"/>
      <c r="N3" s="1018"/>
      <c r="O3" s="1019"/>
    </row>
    <row r="4" spans="1:18" ht="13.5" thickBot="1" x14ac:dyDescent="0.25">
      <c r="B4" s="1020" t="s">
        <v>772</v>
      </c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1021"/>
      <c r="O4" s="1022"/>
    </row>
    <row r="5" spans="1:18" ht="13.5" thickTop="1" x14ac:dyDescent="0.2">
      <c r="B5" s="122" t="s">
        <v>839</v>
      </c>
      <c r="C5" s="123" t="s">
        <v>840</v>
      </c>
      <c r="D5" s="123" t="s">
        <v>841</v>
      </c>
      <c r="E5" s="123" t="s">
        <v>842</v>
      </c>
      <c r="F5" s="123" t="s">
        <v>843</v>
      </c>
      <c r="G5" s="123" t="s">
        <v>844</v>
      </c>
      <c r="H5" s="123" t="s">
        <v>845</v>
      </c>
      <c r="I5" s="123" t="s">
        <v>846</v>
      </c>
      <c r="J5" s="123" t="s">
        <v>847</v>
      </c>
      <c r="K5" s="123" t="s">
        <v>848</v>
      </c>
      <c r="L5" s="123" t="s">
        <v>849</v>
      </c>
      <c r="M5" s="123" t="s">
        <v>850</v>
      </c>
      <c r="N5" s="124" t="s">
        <v>851</v>
      </c>
      <c r="O5" s="125"/>
      <c r="P5" s="204" t="s">
        <v>897</v>
      </c>
      <c r="Q5" s="179"/>
    </row>
    <row r="6" spans="1:18" x14ac:dyDescent="0.2">
      <c r="B6" s="126" t="s">
        <v>852</v>
      </c>
      <c r="C6" s="127">
        <f>SUM('13'!AG8:AH8)</f>
        <v>10262972</v>
      </c>
      <c r="D6" s="127">
        <f t="shared" ref="D6:M6" si="0">SUM(C6)</f>
        <v>10262972</v>
      </c>
      <c r="E6" s="127">
        <f t="shared" si="0"/>
        <v>10262972</v>
      </c>
      <c r="F6" s="127">
        <f t="shared" si="0"/>
        <v>10262972</v>
      </c>
      <c r="G6" s="127">
        <f t="shared" si="0"/>
        <v>10262972</v>
      </c>
      <c r="H6" s="127">
        <f t="shared" si="0"/>
        <v>10262972</v>
      </c>
      <c r="I6" s="127">
        <f t="shared" si="0"/>
        <v>10262972</v>
      </c>
      <c r="J6" s="127">
        <f t="shared" si="0"/>
        <v>10262972</v>
      </c>
      <c r="K6" s="127">
        <f t="shared" si="0"/>
        <v>10262972</v>
      </c>
      <c r="L6" s="127">
        <f t="shared" si="0"/>
        <v>10262972</v>
      </c>
      <c r="M6" s="127">
        <f t="shared" si="0"/>
        <v>10262972</v>
      </c>
      <c r="N6" s="127">
        <f>SUM('13'!BC8:BD8)</f>
        <v>10262966</v>
      </c>
      <c r="O6" s="128">
        <f>SUM('02'!AJ8:AN8)</f>
        <v>123155658</v>
      </c>
      <c r="P6" s="202">
        <f>SUM(C6:N6)</f>
        <v>123155658</v>
      </c>
      <c r="Q6" s="179"/>
    </row>
    <row r="7" spans="1:18" x14ac:dyDescent="0.2">
      <c r="B7" s="126" t="s">
        <v>853</v>
      </c>
      <c r="C7" s="127">
        <v>0</v>
      </c>
      <c r="D7" s="127">
        <v>0</v>
      </c>
      <c r="E7" s="127">
        <v>0</v>
      </c>
      <c r="F7" s="127">
        <v>26967876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9">
        <v>0</v>
      </c>
      <c r="O7" s="128">
        <f>SUM('02'!AJ9:AN9)</f>
        <v>26967876</v>
      </c>
      <c r="P7" s="202">
        <f>SUM(C7:N7)</f>
        <v>26967876</v>
      </c>
      <c r="Q7" s="179"/>
    </row>
    <row r="8" spans="1:18" x14ac:dyDescent="0.2">
      <c r="B8" s="126" t="s">
        <v>854</v>
      </c>
      <c r="C8" s="127">
        <v>3810869</v>
      </c>
      <c r="D8" s="127">
        <f t="shared" ref="D8:M8" si="1">SUM(C8)</f>
        <v>3810869</v>
      </c>
      <c r="E8" s="127">
        <f t="shared" si="1"/>
        <v>3810869</v>
      </c>
      <c r="F8" s="127">
        <f t="shared" si="1"/>
        <v>3810869</v>
      </c>
      <c r="G8" s="127">
        <f t="shared" si="1"/>
        <v>3810869</v>
      </c>
      <c r="H8" s="127">
        <f t="shared" si="1"/>
        <v>3810869</v>
      </c>
      <c r="I8" s="127">
        <f t="shared" si="1"/>
        <v>3810869</v>
      </c>
      <c r="J8" s="127">
        <f t="shared" si="1"/>
        <v>3810869</v>
      </c>
      <c r="K8" s="127">
        <f t="shared" si="1"/>
        <v>3810869</v>
      </c>
      <c r="L8" s="127">
        <f t="shared" si="1"/>
        <v>3810869</v>
      </c>
      <c r="M8" s="127">
        <f t="shared" si="1"/>
        <v>3810869</v>
      </c>
      <c r="N8" s="127">
        <v>3810875</v>
      </c>
      <c r="O8" s="128">
        <f>SUM('02'!AJ10:AN10)</f>
        <v>45730434</v>
      </c>
      <c r="P8" s="202">
        <f>SUM(C8:N8)</f>
        <v>45730434</v>
      </c>
      <c r="Q8" s="179"/>
    </row>
    <row r="9" spans="1:18" x14ac:dyDescent="0.2">
      <c r="B9" s="126" t="s">
        <v>855</v>
      </c>
      <c r="C9" s="127">
        <v>841632</v>
      </c>
      <c r="D9" s="127">
        <f t="shared" ref="D9:M9" si="2">SUM(C9)</f>
        <v>841632</v>
      </c>
      <c r="E9" s="127">
        <f t="shared" si="2"/>
        <v>841632</v>
      </c>
      <c r="F9" s="127">
        <f t="shared" si="2"/>
        <v>841632</v>
      </c>
      <c r="G9" s="127">
        <f t="shared" si="2"/>
        <v>841632</v>
      </c>
      <c r="H9" s="127">
        <f t="shared" si="2"/>
        <v>841632</v>
      </c>
      <c r="I9" s="127">
        <f t="shared" si="2"/>
        <v>841632</v>
      </c>
      <c r="J9" s="127">
        <f t="shared" si="2"/>
        <v>841632</v>
      </c>
      <c r="K9" s="127">
        <f t="shared" si="2"/>
        <v>841632</v>
      </c>
      <c r="L9" s="127">
        <f t="shared" si="2"/>
        <v>841632</v>
      </c>
      <c r="M9" s="127">
        <f t="shared" si="2"/>
        <v>841632</v>
      </c>
      <c r="N9" s="127">
        <v>841627</v>
      </c>
      <c r="O9" s="128">
        <f>SUM('02'!AJ11:AN11)</f>
        <v>10099579</v>
      </c>
      <c r="P9" s="202">
        <f>SUM(C9:N9)</f>
        <v>10099579</v>
      </c>
      <c r="Q9" s="179"/>
    </row>
    <row r="10" spans="1:18" x14ac:dyDescent="0.2">
      <c r="B10" s="126" t="s">
        <v>856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129">
        <v>0</v>
      </c>
      <c r="O10" s="128">
        <f>SUM('02'!AJ12:AN12)</f>
        <v>70000</v>
      </c>
      <c r="P10" s="202">
        <f>SUM(N10)</f>
        <v>0</v>
      </c>
      <c r="Q10" s="179"/>
    </row>
    <row r="11" spans="1:18" x14ac:dyDescent="0.2">
      <c r="B11" s="126" t="s">
        <v>857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27">
        <v>0</v>
      </c>
      <c r="J11" s="127">
        <v>0</v>
      </c>
      <c r="K11" s="127">
        <v>0</v>
      </c>
      <c r="L11" s="127">
        <v>0</v>
      </c>
      <c r="M11" s="127">
        <v>0</v>
      </c>
      <c r="N11" s="129">
        <v>0</v>
      </c>
      <c r="O11" s="128">
        <v>0</v>
      </c>
      <c r="P11" s="202">
        <f>SUM('03'!AE95:AH95,-O11)</f>
        <v>0</v>
      </c>
      <c r="Q11" s="179"/>
    </row>
    <row r="12" spans="1:18" ht="13.5" thickBot="1" x14ac:dyDescent="0.25">
      <c r="B12" s="126" t="s">
        <v>858</v>
      </c>
      <c r="C12" s="127">
        <v>0</v>
      </c>
      <c r="D12" s="127">
        <v>0</v>
      </c>
      <c r="E12" s="127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9">
        <v>0</v>
      </c>
      <c r="O12" s="128">
        <f>SUM('03'!AI102:AL102)</f>
        <v>0</v>
      </c>
      <c r="P12" s="202">
        <f>SUM('03'!AE102:AH102,-O12)</f>
        <v>0</v>
      </c>
      <c r="Q12" s="179"/>
    </row>
    <row r="13" spans="1:18" ht="14.25" thickTop="1" thickBot="1" x14ac:dyDescent="0.25">
      <c r="B13" s="137" t="s">
        <v>859</v>
      </c>
      <c r="C13" s="138">
        <f>SUM(C6:C12)</f>
        <v>14915473</v>
      </c>
      <c r="D13" s="138">
        <f>SUM(D6:D12)</f>
        <v>14915473</v>
      </c>
      <c r="E13" s="138">
        <f t="shared" ref="E13:L13" si="3">SUM(E6:E12)</f>
        <v>14915473</v>
      </c>
      <c r="F13" s="138">
        <f t="shared" si="3"/>
        <v>41883349</v>
      </c>
      <c r="G13" s="138">
        <f t="shared" si="3"/>
        <v>14915473</v>
      </c>
      <c r="H13" s="138">
        <f t="shared" si="3"/>
        <v>14915473</v>
      </c>
      <c r="I13" s="138">
        <f t="shared" si="3"/>
        <v>14915473</v>
      </c>
      <c r="J13" s="138">
        <f t="shared" si="3"/>
        <v>14915473</v>
      </c>
      <c r="K13" s="138">
        <f t="shared" si="3"/>
        <v>14915473</v>
      </c>
      <c r="L13" s="138">
        <f t="shared" si="3"/>
        <v>14915473</v>
      </c>
      <c r="M13" s="138">
        <f>SUM(M6:M12)</f>
        <v>14915473</v>
      </c>
      <c r="N13" s="139">
        <f>SUM(N6:N12)</f>
        <v>14915468</v>
      </c>
      <c r="O13" s="130">
        <f>SUM(O6:O12)</f>
        <v>206023547</v>
      </c>
      <c r="P13" s="203"/>
      <c r="Q13" s="179"/>
      <c r="R13" s="136"/>
    </row>
    <row r="14" spans="1:18" ht="13.5" thickTop="1" x14ac:dyDescent="0.2">
      <c r="B14" s="126" t="s">
        <v>860</v>
      </c>
      <c r="C14" s="127">
        <v>3473907</v>
      </c>
      <c r="D14" s="127">
        <f t="shared" ref="D14:M14" si="4">SUM(C14)</f>
        <v>3473907</v>
      </c>
      <c r="E14" s="127">
        <f t="shared" si="4"/>
        <v>3473907</v>
      </c>
      <c r="F14" s="127">
        <f t="shared" si="4"/>
        <v>3473907</v>
      </c>
      <c r="G14" s="127">
        <f t="shared" si="4"/>
        <v>3473907</v>
      </c>
      <c r="H14" s="127">
        <f t="shared" si="4"/>
        <v>3473907</v>
      </c>
      <c r="I14" s="127">
        <f t="shared" si="4"/>
        <v>3473907</v>
      </c>
      <c r="J14" s="127">
        <f t="shared" si="4"/>
        <v>3473907</v>
      </c>
      <c r="K14" s="127">
        <f t="shared" si="4"/>
        <v>3473907</v>
      </c>
      <c r="L14" s="127">
        <f t="shared" si="4"/>
        <v>3473907</v>
      </c>
      <c r="M14" s="127">
        <f t="shared" si="4"/>
        <v>3473907</v>
      </c>
      <c r="N14" s="127">
        <v>3473908</v>
      </c>
      <c r="O14" s="128">
        <f>SUM('02'!AJ20:AN20)</f>
        <v>41686885</v>
      </c>
      <c r="P14" s="202">
        <f>SUM(C14:N14)</f>
        <v>41686885</v>
      </c>
      <c r="Q14" s="179"/>
    </row>
    <row r="15" spans="1:18" x14ac:dyDescent="0.2">
      <c r="B15" s="126" t="s">
        <v>861</v>
      </c>
      <c r="C15" s="127">
        <v>434943</v>
      </c>
      <c r="D15" s="127">
        <f t="shared" ref="D15:G16" si="5">SUM(C15)</f>
        <v>434943</v>
      </c>
      <c r="E15" s="127">
        <f t="shared" si="5"/>
        <v>434943</v>
      </c>
      <c r="F15" s="127">
        <f t="shared" si="5"/>
        <v>434943</v>
      </c>
      <c r="G15" s="127">
        <f t="shared" si="5"/>
        <v>434943</v>
      </c>
      <c r="H15" s="127">
        <f>SUM(F15)</f>
        <v>434943</v>
      </c>
      <c r="I15" s="127">
        <f t="shared" ref="I15:L16" si="6">SUM(H15)</f>
        <v>434943</v>
      </c>
      <c r="J15" s="127">
        <f t="shared" si="6"/>
        <v>434943</v>
      </c>
      <c r="K15" s="127">
        <f t="shared" si="6"/>
        <v>434943</v>
      </c>
      <c r="L15" s="127">
        <f t="shared" si="6"/>
        <v>434943</v>
      </c>
      <c r="M15" s="127">
        <f>SUM(K15)</f>
        <v>434943</v>
      </c>
      <c r="N15" s="127">
        <v>434947</v>
      </c>
      <c r="O15" s="128">
        <f>SUM('02'!AJ21:AN21)</f>
        <v>5219320</v>
      </c>
      <c r="P15" s="202">
        <f>SUM(C15:N15)</f>
        <v>5219320</v>
      </c>
      <c r="Q15" s="179"/>
    </row>
    <row r="16" spans="1:18" x14ac:dyDescent="0.2">
      <c r="B16" s="126" t="s">
        <v>862</v>
      </c>
      <c r="C16" s="127">
        <v>2578398</v>
      </c>
      <c r="D16" s="127">
        <f t="shared" si="5"/>
        <v>2578398</v>
      </c>
      <c r="E16" s="127">
        <f t="shared" si="5"/>
        <v>2578398</v>
      </c>
      <c r="F16" s="127">
        <f t="shared" si="5"/>
        <v>2578398</v>
      </c>
      <c r="G16" s="127">
        <f t="shared" si="5"/>
        <v>2578398</v>
      </c>
      <c r="H16" s="127">
        <f>SUM(G16)</f>
        <v>2578398</v>
      </c>
      <c r="I16" s="127">
        <f t="shared" si="6"/>
        <v>2578398</v>
      </c>
      <c r="J16" s="127">
        <f t="shared" si="6"/>
        <v>2578398</v>
      </c>
      <c r="K16" s="127">
        <f t="shared" si="6"/>
        <v>2578398</v>
      </c>
      <c r="L16" s="127">
        <f t="shared" si="6"/>
        <v>2578398</v>
      </c>
      <c r="M16" s="127">
        <f>SUM(L16)</f>
        <v>2578398</v>
      </c>
      <c r="N16" s="127">
        <v>3578396</v>
      </c>
      <c r="O16" s="128">
        <f>SUM('02'!AJ22:AN22)</f>
        <v>30940774</v>
      </c>
      <c r="P16" s="202">
        <f>SUM(C16:N16)</f>
        <v>31940774</v>
      </c>
      <c r="Q16" s="179"/>
    </row>
    <row r="17" spans="2:17" x14ac:dyDescent="0.2">
      <c r="B17" s="126" t="s">
        <v>863</v>
      </c>
      <c r="C17" s="127">
        <f>SUM('13'!AG21:AH21)</f>
        <v>20500</v>
      </c>
      <c r="D17" s="127">
        <f>SUM('13'!AI21:AJ21)</f>
        <v>18000</v>
      </c>
      <c r="E17" s="127">
        <f>SUM('13'!AK21:AL21)</f>
        <v>18000</v>
      </c>
      <c r="F17" s="127">
        <f>SUM('13'!AM21:AN21)</f>
        <v>18000</v>
      </c>
      <c r="G17" s="127">
        <f>SUM('13'!AO21:AP21)</f>
        <v>18000</v>
      </c>
      <c r="H17" s="127">
        <f>SUM('13'!AQ21:AR21)</f>
        <v>18000</v>
      </c>
      <c r="I17" s="127">
        <f>SUM('13'!AS21:AT21)</f>
        <v>145000</v>
      </c>
      <c r="J17" s="127">
        <f>SUM('13'!AU21:AV21)</f>
        <v>18000</v>
      </c>
      <c r="K17" s="127">
        <f>SUM('13'!AW21:AX21)</f>
        <v>18000</v>
      </c>
      <c r="L17" s="127">
        <f>SUM('13'!AY21:AZ21)</f>
        <v>18000</v>
      </c>
      <c r="M17" s="127">
        <f>SUM('13'!BA21:BB21)</f>
        <v>21275</v>
      </c>
      <c r="N17" s="127">
        <f>SUM('13'!BC21:BD21)</f>
        <v>59000</v>
      </c>
      <c r="O17" s="128">
        <f>SUM('02'!AJ23:AN23)</f>
        <v>389775</v>
      </c>
      <c r="P17" s="202">
        <f>SUM(C17:N17)</f>
        <v>389775</v>
      </c>
      <c r="Q17" s="179"/>
    </row>
    <row r="18" spans="2:17" x14ac:dyDescent="0.2">
      <c r="B18" s="126" t="s">
        <v>864</v>
      </c>
      <c r="C18" s="127">
        <v>5263310</v>
      </c>
      <c r="D18" s="127">
        <f t="shared" ref="D18:M18" si="7">SUM(C18)</f>
        <v>5263310</v>
      </c>
      <c r="E18" s="127">
        <f t="shared" si="7"/>
        <v>5263310</v>
      </c>
      <c r="F18" s="127">
        <f t="shared" si="7"/>
        <v>5263310</v>
      </c>
      <c r="G18" s="127">
        <f t="shared" si="7"/>
        <v>5263310</v>
      </c>
      <c r="H18" s="127">
        <f t="shared" si="7"/>
        <v>5263310</v>
      </c>
      <c r="I18" s="127">
        <f t="shared" si="7"/>
        <v>5263310</v>
      </c>
      <c r="J18" s="127">
        <f t="shared" si="7"/>
        <v>5263310</v>
      </c>
      <c r="K18" s="127">
        <f t="shared" si="7"/>
        <v>5263310</v>
      </c>
      <c r="L18" s="127">
        <f t="shared" si="7"/>
        <v>5263310</v>
      </c>
      <c r="M18" s="127">
        <f t="shared" si="7"/>
        <v>5263310</v>
      </c>
      <c r="N18" s="127">
        <v>5263315</v>
      </c>
      <c r="O18" s="128">
        <f>SUM('02'!AJ24:AN24)</f>
        <v>63159725</v>
      </c>
      <c r="P18" s="202">
        <f>SUM(C18:M18,N18)</f>
        <v>63159725</v>
      </c>
      <c r="Q18" s="180">
        <f>SUM(O18,-P18)</f>
        <v>0</v>
      </c>
    </row>
    <row r="19" spans="2:17" x14ac:dyDescent="0.2">
      <c r="B19" s="126" t="s">
        <v>865</v>
      </c>
      <c r="C19" s="127">
        <v>0</v>
      </c>
      <c r="D19" s="127">
        <v>0</v>
      </c>
      <c r="E19" s="127">
        <v>0</v>
      </c>
      <c r="F19" s="127">
        <v>0</v>
      </c>
      <c r="G19" s="127">
        <v>1148000</v>
      </c>
      <c r="H19" s="127">
        <v>726332</v>
      </c>
      <c r="I19" s="127">
        <v>0</v>
      </c>
      <c r="J19" s="127">
        <v>0</v>
      </c>
      <c r="K19" s="127">
        <v>12849999</v>
      </c>
      <c r="L19" s="127">
        <v>0</v>
      </c>
      <c r="M19" s="127">
        <v>0</v>
      </c>
      <c r="N19" s="129">
        <v>32061756</v>
      </c>
      <c r="O19" s="128">
        <f>SUM('02'!AJ25:AN25)</f>
        <v>46786087</v>
      </c>
      <c r="P19" s="202">
        <f>SUM(C19:N19)</f>
        <v>46786087</v>
      </c>
      <c r="Q19" s="180">
        <f>SUM(O19,-P19)</f>
        <v>0</v>
      </c>
    </row>
    <row r="20" spans="2:17" x14ac:dyDescent="0.2">
      <c r="B20" s="126" t="s">
        <v>866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0</v>
      </c>
      <c r="N20" s="127">
        <v>23617615</v>
      </c>
      <c r="O20" s="128">
        <f>SUM('02'!AJ26:AN26)</f>
        <v>23617615</v>
      </c>
      <c r="P20" s="202">
        <f>SUM(C20:N20)</f>
        <v>23617615</v>
      </c>
      <c r="Q20" s="180">
        <f>SUM(O20,-P20)</f>
        <v>0</v>
      </c>
    </row>
    <row r="21" spans="2:17" ht="13.5" thickBot="1" x14ac:dyDescent="0.25">
      <c r="B21" s="126" t="s">
        <v>867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9">
        <v>12150</v>
      </c>
      <c r="O21" s="128">
        <f t="shared" ref="O21" si="8">SUM(C21:N21)</f>
        <v>12150</v>
      </c>
      <c r="P21" s="204"/>
      <c r="Q21" s="179"/>
    </row>
    <row r="22" spans="2:17" ht="14.25" thickTop="1" thickBot="1" x14ac:dyDescent="0.25">
      <c r="B22" s="137" t="s">
        <v>868</v>
      </c>
      <c r="C22" s="138">
        <f t="shared" ref="C22:N22" si="9">SUM(C14:C21)</f>
        <v>11771058</v>
      </c>
      <c r="D22" s="138">
        <f t="shared" si="9"/>
        <v>11768558</v>
      </c>
      <c r="E22" s="138">
        <f t="shared" si="9"/>
        <v>11768558</v>
      </c>
      <c r="F22" s="138">
        <f t="shared" si="9"/>
        <v>11768558</v>
      </c>
      <c r="G22" s="138">
        <f t="shared" si="9"/>
        <v>12916558</v>
      </c>
      <c r="H22" s="138">
        <f t="shared" si="9"/>
        <v>12494890</v>
      </c>
      <c r="I22" s="138">
        <f t="shared" si="9"/>
        <v>11895558</v>
      </c>
      <c r="J22" s="138">
        <f t="shared" si="9"/>
        <v>11768558</v>
      </c>
      <c r="K22" s="138">
        <f t="shared" si="9"/>
        <v>24618557</v>
      </c>
      <c r="L22" s="138">
        <f t="shared" si="9"/>
        <v>11768558</v>
      </c>
      <c r="M22" s="138">
        <f t="shared" si="9"/>
        <v>11771833</v>
      </c>
      <c r="N22" s="139">
        <f t="shared" si="9"/>
        <v>68501087</v>
      </c>
      <c r="O22" s="131">
        <f>SUM(O14:O21)</f>
        <v>211812331</v>
      </c>
      <c r="P22" s="205"/>
      <c r="Q22" s="180"/>
    </row>
    <row r="23" spans="2:17" ht="14.25" thickTop="1" thickBot="1" x14ac:dyDescent="0.25">
      <c r="B23" s="132" t="s">
        <v>900</v>
      </c>
      <c r="C23" s="133">
        <f t="shared" ref="C23:N23" si="10">SUM(C13,-C22)</f>
        <v>3144415</v>
      </c>
      <c r="D23" s="133">
        <f t="shared" si="10"/>
        <v>3146915</v>
      </c>
      <c r="E23" s="133">
        <f t="shared" si="10"/>
        <v>3146915</v>
      </c>
      <c r="F23" s="133">
        <f t="shared" si="10"/>
        <v>30114791</v>
      </c>
      <c r="G23" s="133">
        <f t="shared" si="10"/>
        <v>1998915</v>
      </c>
      <c r="H23" s="133">
        <f t="shared" si="10"/>
        <v>2420583</v>
      </c>
      <c r="I23" s="133">
        <f t="shared" si="10"/>
        <v>3019915</v>
      </c>
      <c r="J23" s="133">
        <f t="shared" si="10"/>
        <v>3146915</v>
      </c>
      <c r="K23" s="133">
        <f t="shared" si="10"/>
        <v>-9703084</v>
      </c>
      <c r="L23" s="133">
        <f t="shared" si="10"/>
        <v>3146915</v>
      </c>
      <c r="M23" s="133">
        <f t="shared" si="10"/>
        <v>3143640</v>
      </c>
      <c r="N23" s="134">
        <f t="shared" si="10"/>
        <v>-53585619</v>
      </c>
      <c r="O23" s="151">
        <f>SUM(O13,-O22)</f>
        <v>-5788784</v>
      </c>
    </row>
    <row r="24" spans="2:17" ht="13.5" thickTop="1" x14ac:dyDescent="0.2"/>
    <row r="25" spans="2:17" x14ac:dyDescent="0.2">
      <c r="D25" s="136"/>
      <c r="E25" s="136"/>
    </row>
    <row r="26" spans="2:17" x14ac:dyDescent="0.2">
      <c r="C26" s="136"/>
      <c r="F26" s="136"/>
    </row>
    <row r="27" spans="2:17" x14ac:dyDescent="0.2">
      <c r="F27" s="136"/>
    </row>
    <row r="28" spans="2:17" x14ac:dyDescent="0.2">
      <c r="E28" s="136"/>
      <c r="J28" t="s">
        <v>961</v>
      </c>
    </row>
    <row r="29" spans="2:17" x14ac:dyDescent="0.2">
      <c r="E29" s="136"/>
    </row>
    <row r="30" spans="2:17" x14ac:dyDescent="0.2">
      <c r="H30" s="136"/>
      <c r="N30" s="136"/>
    </row>
    <row r="31" spans="2:17" x14ac:dyDescent="0.2">
      <c r="K31" s="136"/>
    </row>
    <row r="32" spans="2:17" x14ac:dyDescent="0.2">
      <c r="G32" s="136"/>
    </row>
  </sheetData>
  <sheetProtection algorithmName="SHA-512" hashValue="slTZZn56fmafZ6ZpObVlvYPvTXe1u+XebYATl6r311GFf4kkom8JgOMBh+GRc/f1kWWL+2lkHhzHeF6kyzUU7A==" saltValue="g1eVPdH16MbCLQuuFTrrIg==" spinCount="100000" sheet="1" objects="1" scenarios="1"/>
  <mergeCells count="4">
    <mergeCell ref="B2:O2"/>
    <mergeCell ref="B3:O3"/>
    <mergeCell ref="B4:O4"/>
    <mergeCell ref="A1:D1"/>
  </mergeCells>
  <pageMargins left="0.7" right="0.7" top="0.75" bottom="0.75" header="0.3" footer="0.3"/>
  <pageSetup paperSize="9" scale="7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4.9989318521683403E-2"/>
  </sheetPr>
  <dimension ref="A1:Q24"/>
  <sheetViews>
    <sheetView view="pageBreakPreview" zoomScaleNormal="100" zoomScaleSheetLayoutView="100" workbookViewId="0">
      <selection activeCell="I30" sqref="I30"/>
    </sheetView>
  </sheetViews>
  <sheetFormatPr defaultRowHeight="12.75" x14ac:dyDescent="0.2"/>
  <cols>
    <col min="1" max="1" width="2.28515625" customWidth="1"/>
    <col min="2" max="2" width="31.28515625" customWidth="1"/>
    <col min="3" max="3" width="15.42578125" customWidth="1"/>
    <col min="4" max="8" width="9.42578125" bestFit="1" customWidth="1"/>
    <col min="9" max="9" width="10.7109375" customWidth="1"/>
    <col min="10" max="14" width="9.42578125" bestFit="1" customWidth="1"/>
    <col min="15" max="15" width="15.28515625" customWidth="1"/>
    <col min="16" max="16" width="10.7109375" bestFit="1" customWidth="1"/>
  </cols>
  <sheetData>
    <row r="1" spans="1:17" ht="13.5" thickBot="1" x14ac:dyDescent="0.25">
      <c r="A1" s="894" t="s">
        <v>986</v>
      </c>
      <c r="B1" s="894"/>
      <c r="C1" s="894"/>
      <c r="D1" s="894"/>
    </row>
    <row r="2" spans="1:17" ht="18.75" thickTop="1" x14ac:dyDescent="0.25">
      <c r="A2" s="135"/>
      <c r="B2" s="1014" t="s">
        <v>771</v>
      </c>
      <c r="C2" s="1015"/>
      <c r="D2" s="1015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6"/>
      <c r="P2" s="179"/>
    </row>
    <row r="3" spans="1:17" ht="14.25" x14ac:dyDescent="0.2">
      <c r="B3" s="1017" t="s">
        <v>928</v>
      </c>
      <c r="C3" s="1018"/>
      <c r="D3" s="1018"/>
      <c r="E3" s="1018"/>
      <c r="F3" s="1018"/>
      <c r="G3" s="1018"/>
      <c r="H3" s="1018"/>
      <c r="I3" s="1018"/>
      <c r="J3" s="1018"/>
      <c r="K3" s="1018"/>
      <c r="L3" s="1018"/>
      <c r="M3" s="1018"/>
      <c r="N3" s="1018"/>
      <c r="O3" s="1019"/>
      <c r="P3" s="179"/>
    </row>
    <row r="4" spans="1:17" ht="13.5" thickBot="1" x14ac:dyDescent="0.25">
      <c r="B4" s="1023" t="s">
        <v>569</v>
      </c>
      <c r="C4" s="1024"/>
      <c r="D4" s="1024"/>
      <c r="E4" s="1024"/>
      <c r="F4" s="1024"/>
      <c r="G4" s="1024"/>
      <c r="H4" s="1024"/>
      <c r="I4" s="1024"/>
      <c r="J4" s="1024"/>
      <c r="K4" s="1024"/>
      <c r="L4" s="1024"/>
      <c r="M4" s="1024"/>
      <c r="N4" s="1024"/>
      <c r="O4" s="1025"/>
      <c r="P4" s="204" t="s">
        <v>566</v>
      </c>
    </row>
    <row r="5" spans="1:17" ht="13.5" thickTop="1" x14ac:dyDescent="0.2">
      <c r="B5" s="122" t="s">
        <v>839</v>
      </c>
      <c r="C5" s="123" t="s">
        <v>840</v>
      </c>
      <c r="D5" s="123" t="s">
        <v>841</v>
      </c>
      <c r="E5" s="123" t="s">
        <v>842</v>
      </c>
      <c r="F5" s="123" t="s">
        <v>843</v>
      </c>
      <c r="G5" s="123" t="s">
        <v>844</v>
      </c>
      <c r="H5" s="123" t="s">
        <v>845</v>
      </c>
      <c r="I5" s="123" t="s">
        <v>846</v>
      </c>
      <c r="J5" s="123" t="s">
        <v>847</v>
      </c>
      <c r="K5" s="123" t="s">
        <v>848</v>
      </c>
      <c r="L5" s="123" t="s">
        <v>849</v>
      </c>
      <c r="M5" s="123" t="s">
        <v>850</v>
      </c>
      <c r="N5" s="124" t="s">
        <v>851</v>
      </c>
      <c r="O5" s="214"/>
      <c r="P5" s="215"/>
    </row>
    <row r="6" spans="1:17" x14ac:dyDescent="0.2">
      <c r="B6" s="126" t="s">
        <v>852</v>
      </c>
      <c r="C6" s="127">
        <v>0</v>
      </c>
      <c r="D6" s="127">
        <v>0</v>
      </c>
      <c r="E6" s="127">
        <v>0</v>
      </c>
      <c r="F6" s="127">
        <v>0</v>
      </c>
      <c r="G6" s="127">
        <v>0</v>
      </c>
      <c r="H6" s="127">
        <v>0</v>
      </c>
      <c r="I6" s="127">
        <v>0</v>
      </c>
      <c r="J6" s="127">
        <v>0</v>
      </c>
      <c r="K6" s="127">
        <v>0</v>
      </c>
      <c r="L6" s="127">
        <v>0</v>
      </c>
      <c r="M6" s="127">
        <v>0</v>
      </c>
      <c r="N6" s="127">
        <v>0</v>
      </c>
      <c r="O6" s="216"/>
      <c r="P6" s="217"/>
    </row>
    <row r="7" spans="1:17" x14ac:dyDescent="0.2">
      <c r="B7" s="126" t="s">
        <v>853</v>
      </c>
      <c r="C7" s="127">
        <v>0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9">
        <v>0</v>
      </c>
      <c r="O7" s="216"/>
      <c r="P7" s="217"/>
    </row>
    <row r="8" spans="1:17" x14ac:dyDescent="0.2">
      <c r="B8" s="126" t="s">
        <v>854</v>
      </c>
      <c r="C8" s="127">
        <v>0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27">
        <v>0</v>
      </c>
      <c r="J8" s="127">
        <v>0</v>
      </c>
      <c r="K8" s="127">
        <v>0</v>
      </c>
      <c r="L8" s="127">
        <v>0</v>
      </c>
      <c r="M8" s="127">
        <v>0</v>
      </c>
      <c r="N8" s="127">
        <v>0</v>
      </c>
      <c r="O8" s="216"/>
      <c r="P8" s="215"/>
    </row>
    <row r="9" spans="1:17" x14ac:dyDescent="0.2">
      <c r="B9" s="126" t="s">
        <v>855</v>
      </c>
      <c r="C9" s="127">
        <v>1661864</v>
      </c>
      <c r="D9" s="127">
        <f t="shared" ref="D9:M9" si="0">SUM(C9)</f>
        <v>1661864</v>
      </c>
      <c r="E9" s="127">
        <f t="shared" si="0"/>
        <v>1661864</v>
      </c>
      <c r="F9" s="127">
        <f t="shared" si="0"/>
        <v>1661864</v>
      </c>
      <c r="G9" s="127">
        <f t="shared" si="0"/>
        <v>1661864</v>
      </c>
      <c r="H9" s="127">
        <f t="shared" si="0"/>
        <v>1661864</v>
      </c>
      <c r="I9" s="127">
        <f t="shared" si="0"/>
        <v>1661864</v>
      </c>
      <c r="J9" s="127">
        <f t="shared" si="0"/>
        <v>1661864</v>
      </c>
      <c r="K9" s="127">
        <f t="shared" si="0"/>
        <v>1661864</v>
      </c>
      <c r="L9" s="127">
        <f t="shared" si="0"/>
        <v>1661864</v>
      </c>
      <c r="M9" s="127">
        <f t="shared" si="0"/>
        <v>1661864</v>
      </c>
      <c r="N9" s="127">
        <v>1661860</v>
      </c>
      <c r="O9" s="216">
        <f>SUM(C9:N9)</f>
        <v>19942364</v>
      </c>
      <c r="P9" s="202">
        <f>SUM('12'!C13)</f>
        <v>19942364</v>
      </c>
    </row>
    <row r="10" spans="1:17" x14ac:dyDescent="0.2">
      <c r="B10" s="126" t="s">
        <v>856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129">
        <v>0</v>
      </c>
      <c r="O10" s="216"/>
      <c r="P10" s="202">
        <f>SUM(O9,-P9)</f>
        <v>0</v>
      </c>
    </row>
    <row r="11" spans="1:17" x14ac:dyDescent="0.2">
      <c r="B11" s="126" t="s">
        <v>857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27">
        <v>0</v>
      </c>
      <c r="J11" s="127">
        <v>0</v>
      </c>
      <c r="K11" s="127">
        <v>0</v>
      </c>
      <c r="L11" s="127">
        <v>0</v>
      </c>
      <c r="M11" s="127">
        <v>0</v>
      </c>
      <c r="N11" s="129">
        <v>0</v>
      </c>
      <c r="O11" s="216"/>
      <c r="P11" s="203"/>
    </row>
    <row r="12" spans="1:17" ht="13.5" thickBot="1" x14ac:dyDescent="0.25">
      <c r="B12" s="126" t="s">
        <v>858</v>
      </c>
      <c r="C12" s="127">
        <v>0</v>
      </c>
      <c r="D12" s="127">
        <v>0</v>
      </c>
      <c r="E12" s="127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9">
        <v>0</v>
      </c>
      <c r="O12" s="218"/>
      <c r="P12" s="203"/>
    </row>
    <row r="13" spans="1:17" ht="14.25" thickTop="1" thickBot="1" x14ac:dyDescent="0.25">
      <c r="B13" s="219" t="s">
        <v>859</v>
      </c>
      <c r="C13" s="138">
        <f>SUM(C6:C12)</f>
        <v>1661864</v>
      </c>
      <c r="D13" s="138">
        <f>SUM(D6:D12)</f>
        <v>1661864</v>
      </c>
      <c r="E13" s="138">
        <f t="shared" ref="E13:M13" si="1">SUM(E6:E12)</f>
        <v>1661864</v>
      </c>
      <c r="F13" s="138">
        <f t="shared" si="1"/>
        <v>1661864</v>
      </c>
      <c r="G13" s="138">
        <f t="shared" si="1"/>
        <v>1661864</v>
      </c>
      <c r="H13" s="138">
        <f t="shared" si="1"/>
        <v>1661864</v>
      </c>
      <c r="I13" s="138">
        <f t="shared" si="1"/>
        <v>1661864</v>
      </c>
      <c r="J13" s="138">
        <f t="shared" si="1"/>
        <v>1661864</v>
      </c>
      <c r="K13" s="138">
        <f t="shared" si="1"/>
        <v>1661864</v>
      </c>
      <c r="L13" s="138">
        <f t="shared" si="1"/>
        <v>1661864</v>
      </c>
      <c r="M13" s="138">
        <f t="shared" si="1"/>
        <v>1661864</v>
      </c>
      <c r="N13" s="139">
        <f>SUM(N6,N10,N8,N9,N11,N12)</f>
        <v>1661860</v>
      </c>
      <c r="O13" s="130">
        <f>SUM(O9)</f>
        <v>19942364</v>
      </c>
      <c r="P13" s="202"/>
    </row>
    <row r="14" spans="1:17" ht="13.5" thickTop="1" x14ac:dyDescent="0.2">
      <c r="B14" s="126" t="s">
        <v>860</v>
      </c>
      <c r="C14" s="127">
        <v>4468688</v>
      </c>
      <c r="D14" s="127">
        <f t="shared" ref="D14:M14" si="2">SUM(C14)</f>
        <v>4468688</v>
      </c>
      <c r="E14" s="127">
        <f t="shared" si="2"/>
        <v>4468688</v>
      </c>
      <c r="F14" s="127">
        <f t="shared" si="2"/>
        <v>4468688</v>
      </c>
      <c r="G14" s="127">
        <f t="shared" si="2"/>
        <v>4468688</v>
      </c>
      <c r="H14" s="127">
        <f t="shared" si="2"/>
        <v>4468688</v>
      </c>
      <c r="I14" s="127">
        <f t="shared" si="2"/>
        <v>4468688</v>
      </c>
      <c r="J14" s="127">
        <f t="shared" si="2"/>
        <v>4468688</v>
      </c>
      <c r="K14" s="127">
        <f t="shared" si="2"/>
        <v>4468688</v>
      </c>
      <c r="L14" s="127">
        <f t="shared" si="2"/>
        <v>4468688</v>
      </c>
      <c r="M14" s="127">
        <f t="shared" si="2"/>
        <v>4468688</v>
      </c>
      <c r="N14" s="127">
        <v>4468689</v>
      </c>
      <c r="O14" s="220">
        <f>SUM(C14:N14)</f>
        <v>53624257</v>
      </c>
      <c r="P14" s="202">
        <f>SUM('12'!E8)</f>
        <v>53624257</v>
      </c>
    </row>
    <row r="15" spans="1:17" x14ac:dyDescent="0.2">
      <c r="B15" s="126" t="s">
        <v>861</v>
      </c>
      <c r="C15" s="127">
        <v>642038</v>
      </c>
      <c r="D15" s="127">
        <f t="shared" ref="D15:M15" si="3">SUM(C15)</f>
        <v>642038</v>
      </c>
      <c r="E15" s="127">
        <f t="shared" si="3"/>
        <v>642038</v>
      </c>
      <c r="F15" s="127">
        <f t="shared" si="3"/>
        <v>642038</v>
      </c>
      <c r="G15" s="127">
        <f t="shared" si="3"/>
        <v>642038</v>
      </c>
      <c r="H15" s="127">
        <f t="shared" si="3"/>
        <v>642038</v>
      </c>
      <c r="I15" s="127">
        <f t="shared" si="3"/>
        <v>642038</v>
      </c>
      <c r="J15" s="127">
        <f t="shared" si="3"/>
        <v>642038</v>
      </c>
      <c r="K15" s="127">
        <f t="shared" si="3"/>
        <v>642038</v>
      </c>
      <c r="L15" s="127">
        <f t="shared" si="3"/>
        <v>642038</v>
      </c>
      <c r="M15" s="127">
        <f t="shared" si="3"/>
        <v>642038</v>
      </c>
      <c r="N15" s="127">
        <v>642032</v>
      </c>
      <c r="O15" s="216">
        <f>SUM(C15:N15)</f>
        <v>7704450</v>
      </c>
      <c r="P15" s="202">
        <f>SUM('12'!E9)</f>
        <v>7704450</v>
      </c>
      <c r="Q15" s="184"/>
    </row>
    <row r="16" spans="1:17" x14ac:dyDescent="0.2">
      <c r="B16" s="126" t="s">
        <v>862</v>
      </c>
      <c r="C16" s="127">
        <v>3138223</v>
      </c>
      <c r="D16" s="127">
        <f t="shared" ref="D16:M16" si="4">SUM(C16)</f>
        <v>3138223</v>
      </c>
      <c r="E16" s="127">
        <f t="shared" si="4"/>
        <v>3138223</v>
      </c>
      <c r="F16" s="127">
        <f t="shared" si="4"/>
        <v>3138223</v>
      </c>
      <c r="G16" s="127">
        <f t="shared" si="4"/>
        <v>3138223</v>
      </c>
      <c r="H16" s="127">
        <f t="shared" si="4"/>
        <v>3138223</v>
      </c>
      <c r="I16" s="127">
        <f t="shared" si="4"/>
        <v>3138223</v>
      </c>
      <c r="J16" s="127">
        <f t="shared" si="4"/>
        <v>3138223</v>
      </c>
      <c r="K16" s="127">
        <f t="shared" si="4"/>
        <v>3138223</v>
      </c>
      <c r="L16" s="127">
        <f t="shared" si="4"/>
        <v>3138223</v>
      </c>
      <c r="M16" s="127">
        <f t="shared" si="4"/>
        <v>3138223</v>
      </c>
      <c r="N16" s="127">
        <v>3138225</v>
      </c>
      <c r="O16" s="216">
        <f>SUM(C16:N16)</f>
        <v>37658678</v>
      </c>
      <c r="P16" s="202">
        <f>SUM('12'!E10)</f>
        <v>37658678</v>
      </c>
    </row>
    <row r="17" spans="2:17" x14ac:dyDescent="0.2">
      <c r="B17" s="126" t="s">
        <v>863</v>
      </c>
      <c r="C17" s="127">
        <v>0</v>
      </c>
      <c r="D17" s="127">
        <v>0</v>
      </c>
      <c r="E17" s="127">
        <v>0</v>
      </c>
      <c r="F17" s="127">
        <v>0</v>
      </c>
      <c r="G17" s="127">
        <v>0</v>
      </c>
      <c r="H17" s="127">
        <v>0</v>
      </c>
      <c r="I17" s="127">
        <v>0</v>
      </c>
      <c r="J17" s="127">
        <v>0</v>
      </c>
      <c r="K17" s="127">
        <v>0</v>
      </c>
      <c r="L17" s="127">
        <v>0</v>
      </c>
      <c r="M17" s="127">
        <v>0</v>
      </c>
      <c r="N17" s="127">
        <v>0</v>
      </c>
      <c r="O17" s="216">
        <f t="shared" ref="O17:O21" si="5">SUM(C17:N17)</f>
        <v>0</v>
      </c>
      <c r="P17" s="202"/>
    </row>
    <row r="18" spans="2:17" x14ac:dyDescent="0.2">
      <c r="B18" s="126" t="s">
        <v>864</v>
      </c>
      <c r="C18" s="127">
        <v>0</v>
      </c>
      <c r="D18" s="127">
        <v>0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0</v>
      </c>
      <c r="K18" s="127">
        <v>0</v>
      </c>
      <c r="L18" s="127">
        <v>0</v>
      </c>
      <c r="M18" s="127">
        <v>0</v>
      </c>
      <c r="N18" s="127">
        <v>0</v>
      </c>
      <c r="O18" s="216">
        <f t="shared" si="5"/>
        <v>0</v>
      </c>
      <c r="P18" s="202"/>
    </row>
    <row r="19" spans="2:17" x14ac:dyDescent="0.2">
      <c r="B19" s="126" t="s">
        <v>865</v>
      </c>
      <c r="C19" s="127">
        <v>0</v>
      </c>
      <c r="D19" s="127">
        <v>0</v>
      </c>
      <c r="E19" s="127">
        <v>0</v>
      </c>
      <c r="F19" s="127">
        <v>189990</v>
      </c>
      <c r="G19" s="127">
        <v>0</v>
      </c>
      <c r="H19" s="127">
        <v>190910</v>
      </c>
      <c r="I19" s="127">
        <v>999900</v>
      </c>
      <c r="J19" s="127">
        <v>0</v>
      </c>
      <c r="K19" s="127">
        <v>0</v>
      </c>
      <c r="L19" s="127">
        <v>447408</v>
      </c>
      <c r="M19" s="127">
        <v>1253981</v>
      </c>
      <c r="N19" s="129">
        <v>257810</v>
      </c>
      <c r="O19" s="216">
        <f>SUM(C19:N19)</f>
        <v>3339999</v>
      </c>
      <c r="P19" s="202">
        <f>SUM('12'!E22)</f>
        <v>3339999</v>
      </c>
      <c r="Q19" s="136">
        <f>SUM(P19,-O19)</f>
        <v>0</v>
      </c>
    </row>
    <row r="20" spans="2:17" x14ac:dyDescent="0.2">
      <c r="B20" s="126" t="s">
        <v>866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0</v>
      </c>
      <c r="N20" s="127">
        <v>0</v>
      </c>
      <c r="O20" s="216">
        <f t="shared" si="5"/>
        <v>0</v>
      </c>
      <c r="P20" s="202"/>
    </row>
    <row r="21" spans="2:17" x14ac:dyDescent="0.2">
      <c r="B21" s="126" t="s">
        <v>867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9">
        <v>0</v>
      </c>
      <c r="O21" s="216">
        <f t="shared" si="5"/>
        <v>0</v>
      </c>
      <c r="P21" s="217"/>
    </row>
    <row r="22" spans="2:17" ht="13.5" thickBot="1" x14ac:dyDescent="0.25">
      <c r="B22" s="219" t="s">
        <v>868</v>
      </c>
      <c r="C22" s="138">
        <f t="shared" ref="C22:K22" si="6">SUM(C14:C21)</f>
        <v>8248949</v>
      </c>
      <c r="D22" s="138">
        <f t="shared" si="6"/>
        <v>8248949</v>
      </c>
      <c r="E22" s="138">
        <f t="shared" si="6"/>
        <v>8248949</v>
      </c>
      <c r="F22" s="138">
        <f t="shared" si="6"/>
        <v>8438939</v>
      </c>
      <c r="G22" s="138">
        <f t="shared" si="6"/>
        <v>8248949</v>
      </c>
      <c r="H22" s="138">
        <f t="shared" si="6"/>
        <v>8439859</v>
      </c>
      <c r="I22" s="138">
        <f t="shared" si="6"/>
        <v>9248849</v>
      </c>
      <c r="J22" s="138">
        <f t="shared" si="6"/>
        <v>8248949</v>
      </c>
      <c r="K22" s="138">
        <f t="shared" si="6"/>
        <v>8248949</v>
      </c>
      <c r="L22" s="138">
        <f>SUM(L14:L21)</f>
        <v>8696357</v>
      </c>
      <c r="M22" s="138">
        <f>SUM(M14:M21)</f>
        <v>9502930</v>
      </c>
      <c r="N22" s="139">
        <f>SUM(N14:N21)</f>
        <v>8506756</v>
      </c>
      <c r="O22" s="221">
        <f>SUM(O14:O21)</f>
        <v>102327384</v>
      </c>
      <c r="P22" s="217"/>
    </row>
    <row r="23" spans="2:17" ht="14.25" thickTop="1" thickBot="1" x14ac:dyDescent="0.25">
      <c r="B23" s="132" t="s">
        <v>912</v>
      </c>
      <c r="C23" s="133">
        <f t="shared" ref="C23:N23" si="7">SUM(C13,-C22)</f>
        <v>-6587085</v>
      </c>
      <c r="D23" s="133">
        <f t="shared" si="7"/>
        <v>-6587085</v>
      </c>
      <c r="E23" s="133">
        <f t="shared" si="7"/>
        <v>-6587085</v>
      </c>
      <c r="F23" s="133">
        <f t="shared" si="7"/>
        <v>-6777075</v>
      </c>
      <c r="G23" s="133">
        <f t="shared" si="7"/>
        <v>-6587085</v>
      </c>
      <c r="H23" s="133">
        <f t="shared" si="7"/>
        <v>-6777995</v>
      </c>
      <c r="I23" s="133">
        <f t="shared" si="7"/>
        <v>-7586985</v>
      </c>
      <c r="J23" s="133">
        <f t="shared" si="7"/>
        <v>-6587085</v>
      </c>
      <c r="K23" s="133">
        <f t="shared" si="7"/>
        <v>-6587085</v>
      </c>
      <c r="L23" s="133">
        <f t="shared" si="7"/>
        <v>-7034493</v>
      </c>
      <c r="M23" s="133">
        <f t="shared" si="7"/>
        <v>-7841066</v>
      </c>
      <c r="N23" s="134">
        <f t="shared" si="7"/>
        <v>-6844896</v>
      </c>
      <c r="O23" s="151">
        <f t="shared" ref="O23" si="8">SUM(C23:N23)</f>
        <v>-82385020</v>
      </c>
      <c r="P23" s="179"/>
    </row>
    <row r="24" spans="2:17" ht="13.5" thickTop="1" x14ac:dyDescent="0.2"/>
  </sheetData>
  <sheetProtection algorithmName="SHA-512" hashValue="y5SYAB4iwMmn+ZYa0l0I5NPpWocaJikwmoA5DT4ZrzbXjp4OClN+DC0X35EQAw07WC0aKRlbMOw5gOs2jW3N+g==" saltValue="UEJRJyz8TSCZGZV/XjQRlA==" spinCount="100000" sheet="1" objects="1" scenarios="1"/>
  <mergeCells count="4">
    <mergeCell ref="A1:D1"/>
    <mergeCell ref="B2:O2"/>
    <mergeCell ref="B3:O3"/>
    <mergeCell ref="B4:O4"/>
  </mergeCells>
  <pageMargins left="0.7" right="0.7" top="0.75" bottom="0.75" header="0.3" footer="0.3"/>
  <pageSetup paperSize="9" scale="52" orientation="landscape" r:id="rId1"/>
  <colBreaks count="1" manualBreakCount="1">
    <brk id="15" max="22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9.9978637043366805E-2"/>
  </sheetPr>
  <dimension ref="A1:K35"/>
  <sheetViews>
    <sheetView view="pageBreakPreview" zoomScaleNormal="100" zoomScaleSheetLayoutView="100" workbookViewId="0">
      <selection activeCell="L17" sqref="L17"/>
    </sheetView>
  </sheetViews>
  <sheetFormatPr defaultRowHeight="12.75" x14ac:dyDescent="0.2"/>
  <cols>
    <col min="2" max="2" width="32.5703125" customWidth="1"/>
    <col min="3" max="3" width="15.5703125" customWidth="1"/>
    <col min="4" max="4" width="16.42578125" customWidth="1"/>
    <col min="5" max="5" width="17" customWidth="1"/>
    <col min="6" max="6" width="14.5703125" customWidth="1"/>
    <col min="7" max="7" width="15" customWidth="1"/>
    <col min="8" max="8" width="16.28515625" customWidth="1"/>
    <col min="9" max="9" width="15.5703125" customWidth="1"/>
    <col min="10" max="10" width="15" customWidth="1"/>
    <col min="11" max="11" width="14.42578125" customWidth="1"/>
  </cols>
  <sheetData>
    <row r="1" spans="1:11" ht="13.5" thickBot="1" x14ac:dyDescent="0.25">
      <c r="A1" s="1026" t="s">
        <v>967</v>
      </c>
      <c r="B1" s="1026"/>
      <c r="C1" s="1026"/>
    </row>
    <row r="2" spans="1:11" ht="18.75" thickTop="1" x14ac:dyDescent="0.2">
      <c r="A2" s="1027" t="s">
        <v>766</v>
      </c>
      <c r="B2" s="1028"/>
      <c r="C2" s="1028"/>
      <c r="D2" s="1028"/>
      <c r="E2" s="1028"/>
      <c r="F2" s="1028"/>
      <c r="G2" s="1028"/>
      <c r="H2" s="1028"/>
      <c r="I2" s="1028"/>
      <c r="J2" s="1028"/>
      <c r="K2" s="1029"/>
    </row>
    <row r="3" spans="1:11" ht="14.25" x14ac:dyDescent="0.2">
      <c r="A3" s="1030" t="s">
        <v>935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2"/>
    </row>
    <row r="4" spans="1:11" ht="13.5" thickBot="1" x14ac:dyDescent="0.25">
      <c r="A4" s="1033" t="s">
        <v>936</v>
      </c>
      <c r="B4" s="1034"/>
      <c r="C4" s="1034"/>
      <c r="D4" s="1034"/>
      <c r="E4" s="1034"/>
      <c r="F4" s="1034"/>
      <c r="G4" s="1034"/>
      <c r="H4" s="1034"/>
      <c r="I4" s="1034"/>
      <c r="J4" s="1034"/>
      <c r="K4" s="1035"/>
    </row>
    <row r="5" spans="1:11" ht="17.25" thickTop="1" thickBot="1" x14ac:dyDescent="0.25">
      <c r="A5" s="1036" t="s">
        <v>937</v>
      </c>
      <c r="B5" s="1038" t="s">
        <v>938</v>
      </c>
      <c r="C5" s="1040" t="s">
        <v>773</v>
      </c>
      <c r="D5" s="1041"/>
      <c r="E5" s="1041"/>
      <c r="F5" s="1042"/>
      <c r="G5" s="1043" t="s">
        <v>939</v>
      </c>
      <c r="H5" s="1044"/>
      <c r="I5" s="1044"/>
      <c r="J5" s="1045"/>
      <c r="K5" s="225"/>
    </row>
    <row r="6" spans="1:11" ht="14.25" thickTop="1" thickBot="1" x14ac:dyDescent="0.25">
      <c r="A6" s="1037"/>
      <c r="B6" s="1039"/>
      <c r="C6" s="226" t="s">
        <v>958</v>
      </c>
      <c r="D6" s="227" t="s">
        <v>940</v>
      </c>
      <c r="E6" s="227" t="s">
        <v>941</v>
      </c>
      <c r="F6" s="227" t="s">
        <v>959</v>
      </c>
      <c r="G6" s="226" t="s">
        <v>958</v>
      </c>
      <c r="H6" s="227" t="s">
        <v>940</v>
      </c>
      <c r="I6" s="227" t="s">
        <v>941</v>
      </c>
      <c r="J6" s="227" t="s">
        <v>959</v>
      </c>
      <c r="K6" s="228" t="s">
        <v>942</v>
      </c>
    </row>
    <row r="7" spans="1:11" ht="13.5" thickBot="1" x14ac:dyDescent="0.25">
      <c r="A7" s="229" t="s">
        <v>943</v>
      </c>
      <c r="B7" s="230" t="s">
        <v>944</v>
      </c>
      <c r="C7" s="231" t="s">
        <v>945</v>
      </c>
      <c r="D7" s="230" t="s">
        <v>946</v>
      </c>
      <c r="E7" s="232" t="s">
        <v>947</v>
      </c>
      <c r="F7" s="231" t="s">
        <v>948</v>
      </c>
      <c r="G7" s="230" t="s">
        <v>949</v>
      </c>
      <c r="H7" s="233" t="s">
        <v>950</v>
      </c>
      <c r="I7" s="230">
        <v>1</v>
      </c>
      <c r="J7" s="233" t="s">
        <v>951</v>
      </c>
      <c r="K7" s="234" t="s">
        <v>952</v>
      </c>
    </row>
    <row r="8" spans="1:11" ht="14.25" thickTop="1" thickBot="1" x14ac:dyDescent="0.25">
      <c r="A8" s="235" t="s">
        <v>176</v>
      </c>
      <c r="B8" s="236" t="s">
        <v>960</v>
      </c>
      <c r="C8" s="237">
        <f>SUM('03'!AE135:AH135,'04'!AE103:AH103)</f>
        <v>72635989</v>
      </c>
      <c r="D8" s="237">
        <f t="shared" ref="D8:F11" si="0">SUM(C8)</f>
        <v>72635989</v>
      </c>
      <c r="E8" s="237">
        <f t="shared" si="0"/>
        <v>72635989</v>
      </c>
      <c r="F8" s="237">
        <f t="shared" si="0"/>
        <v>72635989</v>
      </c>
      <c r="G8" s="237">
        <f>SUM(C8)</f>
        <v>72635989</v>
      </c>
      <c r="H8" s="237">
        <f t="shared" ref="H8:J11" si="1">SUM(G8)</f>
        <v>72635989</v>
      </c>
      <c r="I8" s="237">
        <f t="shared" si="1"/>
        <v>72635989</v>
      </c>
      <c r="J8" s="237">
        <f t="shared" si="1"/>
        <v>72635989</v>
      </c>
      <c r="K8" s="238">
        <f t="shared" ref="K8:K11" si="2">SUM(H8:J8)</f>
        <v>217907967</v>
      </c>
    </row>
    <row r="9" spans="1:11" ht="27" thickTop="1" thickBot="1" x14ac:dyDescent="0.25">
      <c r="A9" s="239" t="s">
        <v>177</v>
      </c>
      <c r="B9" s="236" t="s">
        <v>953</v>
      </c>
      <c r="C9" s="240">
        <f>C8*0.13</f>
        <v>9442678.5700000003</v>
      </c>
      <c r="D9" s="240">
        <f t="shared" si="0"/>
        <v>9442678.5700000003</v>
      </c>
      <c r="E9" s="240">
        <f t="shared" si="0"/>
        <v>9442678.5700000003</v>
      </c>
      <c r="F9" s="240">
        <f t="shared" si="0"/>
        <v>9442678.5700000003</v>
      </c>
      <c r="G9" s="240">
        <f>SUM(C9)</f>
        <v>9442678.5700000003</v>
      </c>
      <c r="H9" s="240">
        <f t="shared" si="1"/>
        <v>9442678.5700000003</v>
      </c>
      <c r="I9" s="240">
        <f t="shared" si="1"/>
        <v>9442678.5700000003</v>
      </c>
      <c r="J9" s="240">
        <f t="shared" si="1"/>
        <v>9442678.5700000003</v>
      </c>
      <c r="K9" s="238">
        <f t="shared" si="2"/>
        <v>28328035.710000001</v>
      </c>
    </row>
    <row r="10" spans="1:11" ht="14.25" thickTop="1" thickBot="1" x14ac:dyDescent="0.25">
      <c r="A10" s="241" t="s">
        <v>178</v>
      </c>
      <c r="B10" s="236" t="s">
        <v>862</v>
      </c>
      <c r="C10" s="240">
        <f>SUM(C21,C32)</f>
        <v>0</v>
      </c>
      <c r="D10" s="242">
        <f t="shared" si="0"/>
        <v>0</v>
      </c>
      <c r="E10" s="243">
        <f t="shared" si="0"/>
        <v>0</v>
      </c>
      <c r="F10" s="244">
        <f t="shared" si="0"/>
        <v>0</v>
      </c>
      <c r="G10" s="240">
        <f>SUM(C10)</f>
        <v>0</v>
      </c>
      <c r="H10" s="242">
        <f t="shared" si="1"/>
        <v>0</v>
      </c>
      <c r="I10" s="243">
        <f t="shared" si="1"/>
        <v>0</v>
      </c>
      <c r="J10" s="245">
        <f t="shared" si="1"/>
        <v>0</v>
      </c>
      <c r="K10" s="238">
        <f t="shared" si="2"/>
        <v>0</v>
      </c>
    </row>
    <row r="11" spans="1:11" ht="14.25" thickTop="1" thickBot="1" x14ac:dyDescent="0.25">
      <c r="A11" s="246" t="s">
        <v>954</v>
      </c>
      <c r="B11" s="247" t="s">
        <v>68</v>
      </c>
      <c r="C11" s="248">
        <f>SUM('03'!AE162:AH162,'04'!AE130:AH130)</f>
        <v>6207794</v>
      </c>
      <c r="D11" s="248">
        <f t="shared" si="0"/>
        <v>6207794</v>
      </c>
      <c r="E11" s="248">
        <f t="shared" si="0"/>
        <v>6207794</v>
      </c>
      <c r="F11" s="248">
        <f t="shared" si="0"/>
        <v>6207794</v>
      </c>
      <c r="G11" s="248">
        <f>SUM(C11)</f>
        <v>6207794</v>
      </c>
      <c r="H11" s="248">
        <f t="shared" si="1"/>
        <v>6207794</v>
      </c>
      <c r="I11" s="248">
        <f t="shared" si="1"/>
        <v>6207794</v>
      </c>
      <c r="J11" s="248">
        <f t="shared" si="1"/>
        <v>6207794</v>
      </c>
      <c r="K11" s="249">
        <f t="shared" si="2"/>
        <v>18623382</v>
      </c>
    </row>
    <row r="12" spans="1:11" ht="20.25" thickTop="1" thickBot="1" x14ac:dyDescent="0.25">
      <c r="A12" s="250">
        <v>4</v>
      </c>
      <c r="B12" s="251" t="s">
        <v>955</v>
      </c>
      <c r="C12" s="252">
        <f t="shared" ref="C12:J12" si="3">SUM(C8,C9,C10)</f>
        <v>82078667.569999993</v>
      </c>
      <c r="D12" s="253">
        <f t="shared" si="3"/>
        <v>82078667.569999993</v>
      </c>
      <c r="E12" s="254">
        <f>SUM(E8,E9,E10)</f>
        <v>82078667.569999993</v>
      </c>
      <c r="F12" s="255">
        <f t="shared" si="3"/>
        <v>82078667.569999993</v>
      </c>
      <c r="G12" s="256">
        <f t="shared" si="3"/>
        <v>82078667.569999993</v>
      </c>
      <c r="H12" s="253">
        <f t="shared" si="3"/>
        <v>82078667.569999993</v>
      </c>
      <c r="I12" s="254">
        <f>SUM(I8,I9,I10)</f>
        <v>82078667.569999993</v>
      </c>
      <c r="J12" s="254">
        <f t="shared" si="3"/>
        <v>82078667.569999993</v>
      </c>
      <c r="K12" s="257">
        <f>SUM(K8,K9,K10)</f>
        <v>246236002.71000001</v>
      </c>
    </row>
    <row r="13" spans="1:11" ht="18.75" thickTop="1" x14ac:dyDescent="0.2">
      <c r="A13" s="1027" t="s">
        <v>766</v>
      </c>
      <c r="B13" s="1028"/>
      <c r="C13" s="1028"/>
      <c r="D13" s="1028"/>
      <c r="E13" s="1028"/>
      <c r="F13" s="1028"/>
      <c r="G13" s="1028"/>
      <c r="H13" s="1028"/>
      <c r="I13" s="1028"/>
      <c r="J13" s="1028"/>
      <c r="K13" s="1029"/>
    </row>
    <row r="14" spans="1:11" ht="14.25" x14ac:dyDescent="0.2">
      <c r="A14" s="1030" t="s">
        <v>956</v>
      </c>
      <c r="B14" s="1031"/>
      <c r="C14" s="1031"/>
      <c r="D14" s="1031"/>
      <c r="E14" s="1031"/>
      <c r="F14" s="1031"/>
      <c r="G14" s="1031"/>
      <c r="H14" s="1031"/>
      <c r="I14" s="1031"/>
      <c r="J14" s="1031"/>
      <c r="K14" s="1032"/>
    </row>
    <row r="15" spans="1:11" ht="13.5" thickBot="1" x14ac:dyDescent="0.25">
      <c r="A15" s="1033" t="s">
        <v>936</v>
      </c>
      <c r="B15" s="1034"/>
      <c r="C15" s="1034"/>
      <c r="D15" s="1034"/>
      <c r="E15" s="1034"/>
      <c r="F15" s="1034"/>
      <c r="G15" s="1034"/>
      <c r="H15" s="1034"/>
      <c r="I15" s="1034"/>
      <c r="J15" s="1034"/>
      <c r="K15" s="1035"/>
    </row>
    <row r="16" spans="1:11" ht="17.25" thickTop="1" thickBot="1" x14ac:dyDescent="0.25">
      <c r="A16" s="1036" t="s">
        <v>937</v>
      </c>
      <c r="B16" s="1038" t="s">
        <v>938</v>
      </c>
      <c r="C16" s="1040" t="s">
        <v>773</v>
      </c>
      <c r="D16" s="1041"/>
      <c r="E16" s="1041"/>
      <c r="F16" s="1042"/>
      <c r="G16" s="1043" t="s">
        <v>939</v>
      </c>
      <c r="H16" s="1044"/>
      <c r="I16" s="1044"/>
      <c r="J16" s="1045"/>
      <c r="K16" s="225"/>
    </row>
    <row r="17" spans="1:11" ht="14.25" thickTop="1" thickBot="1" x14ac:dyDescent="0.25">
      <c r="A17" s="1037"/>
      <c r="B17" s="1039"/>
      <c r="C17" s="226" t="s">
        <v>958</v>
      </c>
      <c r="D17" s="227" t="s">
        <v>940</v>
      </c>
      <c r="E17" s="227" t="s">
        <v>941</v>
      </c>
      <c r="F17" s="227" t="s">
        <v>959</v>
      </c>
      <c r="G17" s="226" t="s">
        <v>958</v>
      </c>
      <c r="H17" s="227" t="s">
        <v>940</v>
      </c>
      <c r="I17" s="227" t="s">
        <v>941</v>
      </c>
      <c r="J17" s="227" t="s">
        <v>959</v>
      </c>
      <c r="K17" s="228" t="s">
        <v>942</v>
      </c>
    </row>
    <row r="18" spans="1:11" ht="13.5" thickBot="1" x14ac:dyDescent="0.25">
      <c r="A18" s="229" t="s">
        <v>943</v>
      </c>
      <c r="B18" s="230" t="s">
        <v>944</v>
      </c>
      <c r="C18" s="231" t="s">
        <v>945</v>
      </c>
      <c r="D18" s="230" t="s">
        <v>946</v>
      </c>
      <c r="E18" s="232" t="s">
        <v>947</v>
      </c>
      <c r="F18" s="231" t="s">
        <v>948</v>
      </c>
      <c r="G18" s="230" t="s">
        <v>949</v>
      </c>
      <c r="H18" s="233" t="s">
        <v>950</v>
      </c>
      <c r="I18" s="230">
        <v>1</v>
      </c>
      <c r="J18" s="233" t="s">
        <v>951</v>
      </c>
      <c r="K18" s="234" t="s">
        <v>952</v>
      </c>
    </row>
    <row r="19" spans="1:11" ht="14.25" thickTop="1" thickBot="1" x14ac:dyDescent="0.25">
      <c r="A19" s="235" t="s">
        <v>176</v>
      </c>
      <c r="B19" s="236" t="s">
        <v>960</v>
      </c>
      <c r="C19" s="237">
        <f>SUM('03'!AE135:AH135)</f>
        <v>22432068</v>
      </c>
      <c r="D19" s="237">
        <f t="shared" ref="D19:F22" si="4">SUM(C19)</f>
        <v>22432068</v>
      </c>
      <c r="E19" s="237">
        <f t="shared" si="4"/>
        <v>22432068</v>
      </c>
      <c r="F19" s="237">
        <f t="shared" si="4"/>
        <v>22432068</v>
      </c>
      <c r="G19" s="237">
        <f>SUM(C19)</f>
        <v>22432068</v>
      </c>
      <c r="H19" s="237">
        <f t="shared" ref="H19:J22" si="5">SUM(G19)</f>
        <v>22432068</v>
      </c>
      <c r="I19" s="237">
        <f t="shared" si="5"/>
        <v>22432068</v>
      </c>
      <c r="J19" s="237">
        <f t="shared" si="5"/>
        <v>22432068</v>
      </c>
      <c r="K19" s="238">
        <f t="shared" ref="K19:K22" si="6">SUM(H19:J19)</f>
        <v>67296204</v>
      </c>
    </row>
    <row r="20" spans="1:11" ht="27" thickTop="1" thickBot="1" x14ac:dyDescent="0.25">
      <c r="A20" s="239" t="s">
        <v>177</v>
      </c>
      <c r="B20" s="236" t="s">
        <v>953</v>
      </c>
      <c r="C20" s="240">
        <f>C19*0.13</f>
        <v>2916168.8400000003</v>
      </c>
      <c r="D20" s="240">
        <f t="shared" si="4"/>
        <v>2916168.8400000003</v>
      </c>
      <c r="E20" s="240">
        <f t="shared" si="4"/>
        <v>2916168.8400000003</v>
      </c>
      <c r="F20" s="240">
        <f t="shared" si="4"/>
        <v>2916168.8400000003</v>
      </c>
      <c r="G20" s="240">
        <f>SUM(C20)</f>
        <v>2916168.8400000003</v>
      </c>
      <c r="H20" s="240">
        <f t="shared" si="5"/>
        <v>2916168.8400000003</v>
      </c>
      <c r="I20" s="240">
        <f t="shared" si="5"/>
        <v>2916168.8400000003</v>
      </c>
      <c r="J20" s="240">
        <f t="shared" si="5"/>
        <v>2916168.8400000003</v>
      </c>
      <c r="K20" s="238">
        <f t="shared" si="6"/>
        <v>8748506.5200000014</v>
      </c>
    </row>
    <row r="21" spans="1:11" ht="14.25" thickTop="1" thickBot="1" x14ac:dyDescent="0.25">
      <c r="A21" s="241" t="s">
        <v>178</v>
      </c>
      <c r="B21" s="236" t="s">
        <v>862</v>
      </c>
      <c r="C21" s="240">
        <f>SUM('[1]03'!AE180:AH180)</f>
        <v>0</v>
      </c>
      <c r="D21" s="240">
        <f t="shared" si="4"/>
        <v>0</v>
      </c>
      <c r="E21" s="243">
        <f t="shared" si="4"/>
        <v>0</v>
      </c>
      <c r="F21" s="244">
        <f t="shared" si="4"/>
        <v>0</v>
      </c>
      <c r="G21" s="240">
        <f>SUM(C21)</f>
        <v>0</v>
      </c>
      <c r="H21" s="242">
        <f t="shared" si="5"/>
        <v>0</v>
      </c>
      <c r="I21" s="243">
        <f t="shared" si="5"/>
        <v>0</v>
      </c>
      <c r="J21" s="245">
        <f t="shared" si="5"/>
        <v>0</v>
      </c>
      <c r="K21" s="238">
        <f t="shared" si="6"/>
        <v>0</v>
      </c>
    </row>
    <row r="22" spans="1:11" ht="14.25" thickTop="1" thickBot="1" x14ac:dyDescent="0.25">
      <c r="A22" s="246" t="s">
        <v>954</v>
      </c>
      <c r="B22" s="247" t="s">
        <v>68</v>
      </c>
      <c r="C22" s="248">
        <f>SUM('03'!AE162:AH162)</f>
        <v>3519073</v>
      </c>
      <c r="D22" s="248">
        <f t="shared" si="4"/>
        <v>3519073</v>
      </c>
      <c r="E22" s="248">
        <f t="shared" si="4"/>
        <v>3519073</v>
      </c>
      <c r="F22" s="248">
        <f t="shared" si="4"/>
        <v>3519073</v>
      </c>
      <c r="G22" s="248">
        <f>SUM(C22)</f>
        <v>3519073</v>
      </c>
      <c r="H22" s="248">
        <f t="shared" si="5"/>
        <v>3519073</v>
      </c>
      <c r="I22" s="248">
        <f t="shared" si="5"/>
        <v>3519073</v>
      </c>
      <c r="J22" s="248">
        <f t="shared" si="5"/>
        <v>3519073</v>
      </c>
      <c r="K22" s="249">
        <f t="shared" si="6"/>
        <v>10557219</v>
      </c>
    </row>
    <row r="23" spans="1:11" ht="20.25" thickTop="1" thickBot="1" x14ac:dyDescent="0.25">
      <c r="A23" s="250">
        <v>4</v>
      </c>
      <c r="B23" s="258" t="s">
        <v>955</v>
      </c>
      <c r="C23" s="259">
        <f t="shared" ref="C23:K23" si="7">SUM(C19,C20,C21)</f>
        <v>25348236.84</v>
      </c>
      <c r="D23" s="260">
        <f t="shared" si="7"/>
        <v>25348236.84</v>
      </c>
      <c r="E23" s="261">
        <f t="shared" si="7"/>
        <v>25348236.84</v>
      </c>
      <c r="F23" s="262">
        <f t="shared" si="7"/>
        <v>25348236.84</v>
      </c>
      <c r="G23" s="263">
        <f t="shared" si="7"/>
        <v>25348236.84</v>
      </c>
      <c r="H23" s="260">
        <f t="shared" si="7"/>
        <v>25348236.84</v>
      </c>
      <c r="I23" s="261">
        <f t="shared" si="7"/>
        <v>25348236.84</v>
      </c>
      <c r="J23" s="261">
        <f t="shared" si="7"/>
        <v>25348236.84</v>
      </c>
      <c r="K23" s="264">
        <f t="shared" si="7"/>
        <v>76044710.519999996</v>
      </c>
    </row>
    <row r="24" spans="1:11" ht="18.75" thickTop="1" x14ac:dyDescent="0.2">
      <c r="A24" s="1027" t="s">
        <v>771</v>
      </c>
      <c r="B24" s="1028"/>
      <c r="C24" s="1028"/>
      <c r="D24" s="1028"/>
      <c r="E24" s="1028"/>
      <c r="F24" s="1028"/>
      <c r="G24" s="1028"/>
      <c r="H24" s="1028"/>
      <c r="I24" s="1028"/>
      <c r="J24" s="1028"/>
      <c r="K24" s="1029"/>
    </row>
    <row r="25" spans="1:11" ht="14.25" x14ac:dyDescent="0.2">
      <c r="A25" s="1030" t="s">
        <v>956</v>
      </c>
      <c r="B25" s="1031"/>
      <c r="C25" s="1031"/>
      <c r="D25" s="1031"/>
      <c r="E25" s="1031"/>
      <c r="F25" s="1031"/>
      <c r="G25" s="1031"/>
      <c r="H25" s="1031"/>
      <c r="I25" s="1031"/>
      <c r="J25" s="1031"/>
      <c r="K25" s="1032"/>
    </row>
    <row r="26" spans="1:11" ht="13.5" thickBot="1" x14ac:dyDescent="0.25">
      <c r="A26" s="1033" t="s">
        <v>936</v>
      </c>
      <c r="B26" s="1034"/>
      <c r="C26" s="1034"/>
      <c r="D26" s="1034"/>
      <c r="E26" s="1034"/>
      <c r="F26" s="1034"/>
      <c r="G26" s="1034"/>
      <c r="H26" s="1034"/>
      <c r="I26" s="1034"/>
      <c r="J26" s="1034"/>
      <c r="K26" s="1035"/>
    </row>
    <row r="27" spans="1:11" ht="17.25" thickTop="1" thickBot="1" x14ac:dyDescent="0.25">
      <c r="A27" s="1036" t="s">
        <v>937</v>
      </c>
      <c r="B27" s="1038" t="s">
        <v>938</v>
      </c>
      <c r="C27" s="1040" t="s">
        <v>773</v>
      </c>
      <c r="D27" s="1041"/>
      <c r="E27" s="1041"/>
      <c r="F27" s="1042"/>
      <c r="G27" s="1043" t="s">
        <v>939</v>
      </c>
      <c r="H27" s="1044"/>
      <c r="I27" s="1044"/>
      <c r="J27" s="1045"/>
      <c r="K27" s="225"/>
    </row>
    <row r="28" spans="1:11" ht="14.25" thickTop="1" thickBot="1" x14ac:dyDescent="0.25">
      <c r="A28" s="1037"/>
      <c r="B28" s="1039"/>
      <c r="C28" s="226" t="s">
        <v>958</v>
      </c>
      <c r="D28" s="227" t="s">
        <v>940</v>
      </c>
      <c r="E28" s="227" t="s">
        <v>941</v>
      </c>
      <c r="F28" s="227" t="s">
        <v>959</v>
      </c>
      <c r="G28" s="226" t="s">
        <v>958</v>
      </c>
      <c r="H28" s="227" t="s">
        <v>940</v>
      </c>
      <c r="I28" s="227" t="s">
        <v>941</v>
      </c>
      <c r="J28" s="227" t="s">
        <v>959</v>
      </c>
      <c r="K28" s="228" t="s">
        <v>942</v>
      </c>
    </row>
    <row r="29" spans="1:11" ht="13.5" thickBot="1" x14ac:dyDescent="0.25">
      <c r="A29" s="229" t="s">
        <v>943</v>
      </c>
      <c r="B29" s="230" t="s">
        <v>944</v>
      </c>
      <c r="C29" s="231" t="s">
        <v>945</v>
      </c>
      <c r="D29" s="230" t="s">
        <v>946</v>
      </c>
      <c r="E29" s="232" t="s">
        <v>947</v>
      </c>
      <c r="F29" s="231" t="s">
        <v>948</v>
      </c>
      <c r="G29" s="230" t="s">
        <v>949</v>
      </c>
      <c r="H29" s="233" t="s">
        <v>950</v>
      </c>
      <c r="I29" s="230">
        <v>1</v>
      </c>
      <c r="J29" s="233" t="s">
        <v>951</v>
      </c>
      <c r="K29" s="234" t="s">
        <v>952</v>
      </c>
    </row>
    <row r="30" spans="1:11" ht="14.25" thickTop="1" thickBot="1" x14ac:dyDescent="0.25">
      <c r="A30" s="235" t="s">
        <v>176</v>
      </c>
      <c r="B30" s="236" t="s">
        <v>960</v>
      </c>
      <c r="C30" s="237">
        <f>SUM('04'!AE103:AH103)</f>
        <v>50203921</v>
      </c>
      <c r="D30" s="237">
        <f t="shared" ref="D30:F33" si="8">SUM(C30)</f>
        <v>50203921</v>
      </c>
      <c r="E30" s="237">
        <f t="shared" si="8"/>
        <v>50203921</v>
      </c>
      <c r="F30" s="237">
        <f t="shared" si="8"/>
        <v>50203921</v>
      </c>
      <c r="G30" s="237">
        <f>SUM(C30)</f>
        <v>50203921</v>
      </c>
      <c r="H30" s="237">
        <f t="shared" ref="H30:J32" si="9">SUM(G30)</f>
        <v>50203921</v>
      </c>
      <c r="I30" s="237">
        <f t="shared" si="9"/>
        <v>50203921</v>
      </c>
      <c r="J30" s="237">
        <f t="shared" si="9"/>
        <v>50203921</v>
      </c>
      <c r="K30" s="265">
        <f t="shared" ref="K30:K33" si="10">SUM(H30:J30)</f>
        <v>150611763</v>
      </c>
    </row>
    <row r="31" spans="1:11" ht="27" thickTop="1" thickBot="1" x14ac:dyDescent="0.25">
      <c r="A31" s="239" t="s">
        <v>177</v>
      </c>
      <c r="B31" s="236" t="s">
        <v>953</v>
      </c>
      <c r="C31" s="240">
        <f>C30*0.13</f>
        <v>6526509.7300000004</v>
      </c>
      <c r="D31" s="240">
        <f t="shared" si="8"/>
        <v>6526509.7300000004</v>
      </c>
      <c r="E31" s="240">
        <f t="shared" si="8"/>
        <v>6526509.7300000004</v>
      </c>
      <c r="F31" s="240">
        <f t="shared" si="8"/>
        <v>6526509.7300000004</v>
      </c>
      <c r="G31" s="240">
        <f>SUM(C31)</f>
        <v>6526509.7300000004</v>
      </c>
      <c r="H31" s="240">
        <f t="shared" si="9"/>
        <v>6526509.7300000004</v>
      </c>
      <c r="I31" s="240">
        <f t="shared" si="9"/>
        <v>6526509.7300000004</v>
      </c>
      <c r="J31" s="240">
        <f t="shared" si="9"/>
        <v>6526509.7300000004</v>
      </c>
      <c r="K31" s="265">
        <f t="shared" si="10"/>
        <v>19579529.190000001</v>
      </c>
    </row>
    <row r="32" spans="1:11" ht="14.25" thickTop="1" thickBot="1" x14ac:dyDescent="0.25">
      <c r="A32" s="241" t="s">
        <v>178</v>
      </c>
      <c r="B32" s="236" t="s">
        <v>862</v>
      </c>
      <c r="C32" s="240">
        <f>SUM('[1]04'!AE148:AH148)</f>
        <v>0</v>
      </c>
      <c r="D32" s="242">
        <f t="shared" si="8"/>
        <v>0</v>
      </c>
      <c r="E32" s="243">
        <f t="shared" si="8"/>
        <v>0</v>
      </c>
      <c r="F32" s="244">
        <f t="shared" si="8"/>
        <v>0</v>
      </c>
      <c r="G32" s="240">
        <f>SUM(C32)</f>
        <v>0</v>
      </c>
      <c r="H32" s="242">
        <f t="shared" si="9"/>
        <v>0</v>
      </c>
      <c r="I32" s="243">
        <f t="shared" si="9"/>
        <v>0</v>
      </c>
      <c r="J32" s="245">
        <f t="shared" si="9"/>
        <v>0</v>
      </c>
      <c r="K32" s="265">
        <f t="shared" si="10"/>
        <v>0</v>
      </c>
    </row>
    <row r="33" spans="1:11" ht="14.25" thickTop="1" thickBot="1" x14ac:dyDescent="0.25">
      <c r="A33" s="246" t="s">
        <v>954</v>
      </c>
      <c r="B33" s="247" t="s">
        <v>68</v>
      </c>
      <c r="C33" s="248">
        <f>SUM('04'!AE130:AH130)</f>
        <v>2688721</v>
      </c>
      <c r="D33" s="248">
        <f t="shared" si="8"/>
        <v>2688721</v>
      </c>
      <c r="E33" s="248">
        <f t="shared" si="8"/>
        <v>2688721</v>
      </c>
      <c r="F33" s="248">
        <f t="shared" si="8"/>
        <v>2688721</v>
      </c>
      <c r="G33" s="248">
        <f>SUM(F33)</f>
        <v>2688721</v>
      </c>
      <c r="H33" s="248">
        <f>SUM(G33)</f>
        <v>2688721</v>
      </c>
      <c r="I33" s="248">
        <f>SUM(H33)</f>
        <v>2688721</v>
      </c>
      <c r="J33" s="248">
        <f>SUM(I32:I33)</f>
        <v>2688721</v>
      </c>
      <c r="K33" s="266">
        <f t="shared" si="10"/>
        <v>8066163</v>
      </c>
    </row>
    <row r="34" spans="1:11" ht="20.25" thickTop="1" thickBot="1" x14ac:dyDescent="0.25">
      <c r="A34" s="250">
        <v>4</v>
      </c>
      <c r="B34" s="258" t="s">
        <v>955</v>
      </c>
      <c r="C34" s="259">
        <f t="shared" ref="C34:D34" si="11">SUM(C30,C31,C32)</f>
        <v>56730430.730000004</v>
      </c>
      <c r="D34" s="260">
        <f t="shared" si="11"/>
        <v>56730430.730000004</v>
      </c>
      <c r="E34" s="261">
        <f>SUM(E30,E31,E32)</f>
        <v>56730430.730000004</v>
      </c>
      <c r="F34" s="262">
        <f t="shared" ref="F34:H34" si="12">SUM(F30,F31,F32)</f>
        <v>56730430.730000004</v>
      </c>
      <c r="G34" s="263">
        <f t="shared" si="12"/>
        <v>56730430.730000004</v>
      </c>
      <c r="H34" s="260">
        <f t="shared" si="12"/>
        <v>56730430.730000004</v>
      </c>
      <c r="I34" s="261">
        <f>SUM(I30,I31,I32)</f>
        <v>56730430.730000004</v>
      </c>
      <c r="J34" s="261">
        <f t="shared" ref="J34" si="13">SUM(J30,J31,J32)</f>
        <v>56730430.730000004</v>
      </c>
      <c r="K34" s="264">
        <f>SUM(K30,K31,K32)</f>
        <v>170191292.19</v>
      </c>
    </row>
    <row r="35" spans="1:11" ht="13.5" thickTop="1" x14ac:dyDescent="0.2"/>
  </sheetData>
  <sheetProtection algorithmName="SHA-512" hashValue="bPSB+8ZoYDlifLnxPKKC/7Dp5Oa9cxBf3nZgf0WJE+QBbxzaZK6PAM77GhSon6+15Jv0pBbJTqaSwd6XCnOg5g==" saltValue="vXNVoEjI0AiIfiIwxlBnsQ==" spinCount="100000" sheet="1" objects="1" scenarios="1"/>
  <mergeCells count="22">
    <mergeCell ref="A3:K3"/>
    <mergeCell ref="A4:K4"/>
    <mergeCell ref="A5:A6"/>
    <mergeCell ref="B5:B6"/>
    <mergeCell ref="C5:F5"/>
    <mergeCell ref="G5:J5"/>
    <mergeCell ref="A1:C1"/>
    <mergeCell ref="A24:K24"/>
    <mergeCell ref="A25:K25"/>
    <mergeCell ref="A26:K26"/>
    <mergeCell ref="A27:A28"/>
    <mergeCell ref="B27:B28"/>
    <mergeCell ref="C27:F27"/>
    <mergeCell ref="G27:J27"/>
    <mergeCell ref="A13:K13"/>
    <mergeCell ref="A14:K14"/>
    <mergeCell ref="A15:K15"/>
    <mergeCell ref="A16:A17"/>
    <mergeCell ref="B16:B17"/>
    <mergeCell ref="C16:F16"/>
    <mergeCell ref="G16:J16"/>
    <mergeCell ref="A2:K2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89999084444715716"/>
  </sheetPr>
  <dimension ref="A1:AY228"/>
  <sheetViews>
    <sheetView view="pageBreakPreview" zoomScaleSheetLayoutView="100" workbookViewId="0">
      <pane xSplit="28" ySplit="7" topLeftCell="AC212" activePane="bottomRight" state="frozen"/>
      <selection sqref="A1:BK1"/>
      <selection pane="topRight" sqref="A1:BK1"/>
      <selection pane="bottomLeft" sqref="A1:BK1"/>
      <selection pane="bottomRight" activeCell="BA218" sqref="BA218"/>
    </sheetView>
  </sheetViews>
  <sheetFormatPr defaultRowHeight="12.75" x14ac:dyDescent="0.2"/>
  <cols>
    <col min="1" max="1" width="2.42578125" style="3" customWidth="1"/>
    <col min="2" max="2" width="2.140625" style="3" customWidth="1"/>
    <col min="3" max="21" width="2.7109375" style="1" customWidth="1"/>
    <col min="22" max="22" width="2" style="1" customWidth="1"/>
    <col min="23" max="28" width="2.7109375" style="1" hidden="1" customWidth="1"/>
    <col min="29" max="29" width="2.7109375" style="1" customWidth="1"/>
    <col min="30" max="30" width="7.7109375" style="1" customWidth="1"/>
    <col min="31" max="33" width="2.7109375" style="1" customWidth="1"/>
    <col min="34" max="34" width="9" style="1" customWidth="1"/>
    <col min="35" max="37" width="2.7109375" style="1" customWidth="1"/>
    <col min="38" max="38" width="9" style="1" customWidth="1"/>
    <col min="39" max="41" width="2.7109375" style="1" customWidth="1"/>
    <col min="42" max="42" width="9.7109375" style="1" customWidth="1"/>
    <col min="43" max="43" width="3.42578125" style="1" customWidth="1"/>
    <col min="44" max="44" width="3.28515625" style="1" customWidth="1"/>
    <col min="45" max="51" width="2.7109375" style="1" customWidth="1"/>
    <col min="52" max="16384" width="9.140625" style="1"/>
  </cols>
  <sheetData>
    <row r="1" spans="1:44" ht="28.5" customHeight="1" thickBot="1" x14ac:dyDescent="0.25">
      <c r="A1" s="490" t="s">
        <v>972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</row>
    <row r="2" spans="1:44" ht="28.5" customHeight="1" thickTop="1" thickBot="1" x14ac:dyDescent="0.25">
      <c r="A2" s="491" t="s">
        <v>765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3"/>
    </row>
    <row r="3" spans="1:44" ht="15" customHeight="1" thickTop="1" x14ac:dyDescent="0.2">
      <c r="A3" s="494" t="s">
        <v>916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495"/>
      <c r="AN3" s="495"/>
      <c r="AO3" s="495"/>
      <c r="AP3" s="495"/>
      <c r="AQ3" s="495"/>
      <c r="AR3" s="496"/>
    </row>
    <row r="4" spans="1:44" ht="15.95" customHeight="1" x14ac:dyDescent="0.2">
      <c r="A4" s="497" t="s">
        <v>569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9"/>
    </row>
    <row r="5" spans="1:44" ht="15.95" customHeight="1" x14ac:dyDescent="0.2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503"/>
      <c r="AE5" s="504" t="s">
        <v>456</v>
      </c>
      <c r="AF5" s="504"/>
      <c r="AG5" s="504"/>
      <c r="AH5" s="504"/>
      <c r="AI5" s="504"/>
      <c r="AJ5" s="504"/>
      <c r="AK5" s="504"/>
      <c r="AL5" s="504"/>
      <c r="AM5" s="505" t="s">
        <v>969</v>
      </c>
      <c r="AN5" s="505"/>
      <c r="AO5" s="505"/>
      <c r="AP5" s="505"/>
      <c r="AQ5" s="505" t="s">
        <v>437</v>
      </c>
      <c r="AR5" s="512"/>
    </row>
    <row r="6" spans="1:44" ht="39.75" customHeight="1" x14ac:dyDescent="0.2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503"/>
      <c r="AE6" s="513" t="s">
        <v>455</v>
      </c>
      <c r="AF6" s="514"/>
      <c r="AG6" s="514"/>
      <c r="AH6" s="514"/>
      <c r="AI6" s="513" t="s">
        <v>908</v>
      </c>
      <c r="AJ6" s="514"/>
      <c r="AK6" s="514"/>
      <c r="AL6" s="514"/>
      <c r="AM6" s="505"/>
      <c r="AN6" s="505"/>
      <c r="AO6" s="505"/>
      <c r="AP6" s="505"/>
      <c r="AQ6" s="505"/>
      <c r="AR6" s="512"/>
    </row>
    <row r="7" spans="1:44" x14ac:dyDescent="0.2">
      <c r="A7" s="510" t="s">
        <v>176</v>
      </c>
      <c r="B7" s="511"/>
      <c r="C7" s="506" t="s">
        <v>177</v>
      </c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6" t="s">
        <v>178</v>
      </c>
      <c r="AD7" s="507"/>
      <c r="AE7" s="506" t="s">
        <v>175</v>
      </c>
      <c r="AF7" s="507"/>
      <c r="AG7" s="507"/>
      <c r="AH7" s="508"/>
      <c r="AI7" s="506" t="s">
        <v>438</v>
      </c>
      <c r="AJ7" s="507"/>
      <c r="AK7" s="507"/>
      <c r="AL7" s="508"/>
      <c r="AM7" s="506" t="s">
        <v>515</v>
      </c>
      <c r="AN7" s="507"/>
      <c r="AO7" s="507"/>
      <c r="AP7" s="508"/>
      <c r="AQ7" s="506" t="s">
        <v>516</v>
      </c>
      <c r="AR7" s="509"/>
    </row>
    <row r="8" spans="1:44" ht="20.100000000000001" customHeight="1" x14ac:dyDescent="0.2">
      <c r="A8" s="436" t="s">
        <v>0</v>
      </c>
      <c r="B8" s="424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61" t="s">
        <v>242</v>
      </c>
      <c r="AD8" s="462"/>
      <c r="AE8" s="305">
        <f>SUM('03'!AE8:AH8)</f>
        <v>11905755</v>
      </c>
      <c r="AF8" s="306"/>
      <c r="AG8" s="306"/>
      <c r="AH8" s="307"/>
      <c r="AI8" s="286">
        <f>SUM('03'!AI8:AL8)</f>
        <v>11905755</v>
      </c>
      <c r="AJ8" s="287"/>
      <c r="AK8" s="287"/>
      <c r="AL8" s="288"/>
      <c r="AM8" s="286">
        <f>SUM('03'!AM8:AP8)</f>
        <v>11905755</v>
      </c>
      <c r="AN8" s="287"/>
      <c r="AO8" s="287"/>
      <c r="AP8" s="288"/>
      <c r="AQ8" s="478">
        <f t="shared" ref="AQ8:AQ39" si="0">IF(AI8&gt;0,AM8/AI8,"n.é.")</f>
        <v>1</v>
      </c>
      <c r="AR8" s="479"/>
    </row>
    <row r="9" spans="1:44" ht="32.25" customHeight="1" x14ac:dyDescent="0.2">
      <c r="A9" s="436" t="s">
        <v>1</v>
      </c>
      <c r="B9" s="424"/>
      <c r="C9" s="300" t="s">
        <v>243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2"/>
      <c r="AC9" s="461" t="s">
        <v>244</v>
      </c>
      <c r="AD9" s="462"/>
      <c r="AE9" s="305">
        <f>SUM('03'!AE16:AH16)</f>
        <v>35195510</v>
      </c>
      <c r="AF9" s="306"/>
      <c r="AG9" s="306"/>
      <c r="AH9" s="307"/>
      <c r="AI9" s="286">
        <f>SUM('03'!AI16:AL16)</f>
        <v>35663230</v>
      </c>
      <c r="AJ9" s="287"/>
      <c r="AK9" s="287"/>
      <c r="AL9" s="288"/>
      <c r="AM9" s="286">
        <f>SUM('03'!AM16:AP16)</f>
        <v>35663230</v>
      </c>
      <c r="AN9" s="287"/>
      <c r="AO9" s="287"/>
      <c r="AP9" s="288"/>
      <c r="AQ9" s="478">
        <f t="shared" si="0"/>
        <v>1</v>
      </c>
      <c r="AR9" s="479"/>
    </row>
    <row r="10" spans="1:44" ht="33" customHeight="1" x14ac:dyDescent="0.2">
      <c r="A10" s="436" t="s">
        <v>2</v>
      </c>
      <c r="B10" s="424"/>
      <c r="C10" s="300" t="s">
        <v>245</v>
      </c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2"/>
      <c r="AC10" s="461" t="s">
        <v>246</v>
      </c>
      <c r="AD10" s="462"/>
      <c r="AE10" s="305">
        <f>SUM('03'!AE22:AH22,'03'!AE30:AH30)</f>
        <v>40348875</v>
      </c>
      <c r="AF10" s="306"/>
      <c r="AG10" s="306"/>
      <c r="AH10" s="307"/>
      <c r="AI10" s="487">
        <f>SUM('03'!AI22:AL22,'03'!AI30:AL30)</f>
        <v>45258559</v>
      </c>
      <c r="AJ10" s="488"/>
      <c r="AK10" s="488"/>
      <c r="AL10" s="489"/>
      <c r="AM10" s="286">
        <f>SUM('03'!AM22:AP22,'03'!AM30:AP30)</f>
        <v>45258559</v>
      </c>
      <c r="AN10" s="287"/>
      <c r="AO10" s="287"/>
      <c r="AP10" s="288"/>
      <c r="AQ10" s="478">
        <f t="shared" si="0"/>
        <v>1</v>
      </c>
      <c r="AR10" s="479"/>
    </row>
    <row r="11" spans="1:44" ht="20.100000000000001" customHeight="1" x14ac:dyDescent="0.2">
      <c r="A11" s="436" t="s">
        <v>3</v>
      </c>
      <c r="B11" s="424"/>
      <c r="C11" s="300" t="s">
        <v>247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2"/>
      <c r="AC11" s="461" t="s">
        <v>248</v>
      </c>
      <c r="AD11" s="462"/>
      <c r="AE11" s="305">
        <f>SUM('03'!AE34:AH34)</f>
        <v>2633470</v>
      </c>
      <c r="AF11" s="306"/>
      <c r="AG11" s="306"/>
      <c r="AH11" s="307"/>
      <c r="AI11" s="286">
        <f>SUM('03'!AI34:AL34)</f>
        <v>2633470</v>
      </c>
      <c r="AJ11" s="287"/>
      <c r="AK11" s="287"/>
      <c r="AL11" s="288"/>
      <c r="AM11" s="286">
        <f>SUM('03'!AM36:AP36)</f>
        <v>2633470</v>
      </c>
      <c r="AN11" s="287"/>
      <c r="AO11" s="287"/>
      <c r="AP11" s="288"/>
      <c r="AQ11" s="478">
        <f t="shared" si="0"/>
        <v>1</v>
      </c>
      <c r="AR11" s="479"/>
    </row>
    <row r="12" spans="1:44" ht="33" customHeight="1" x14ac:dyDescent="0.2">
      <c r="A12" s="436" t="s">
        <v>4</v>
      </c>
      <c r="B12" s="424"/>
      <c r="C12" s="300" t="s">
        <v>574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2"/>
      <c r="AC12" s="461" t="s">
        <v>249</v>
      </c>
      <c r="AD12" s="462"/>
      <c r="AE12" s="305">
        <f>SUM('03'!AE37:AH37)</f>
        <v>3915653</v>
      </c>
      <c r="AF12" s="306"/>
      <c r="AG12" s="306"/>
      <c r="AH12" s="307"/>
      <c r="AI12" s="286">
        <f>SUM('03'!AI37:AL37)</f>
        <v>10818608</v>
      </c>
      <c r="AJ12" s="287"/>
      <c r="AK12" s="287"/>
      <c r="AL12" s="288"/>
      <c r="AM12" s="286">
        <f>SUM('03'!AM37:AP37)</f>
        <v>10818608</v>
      </c>
      <c r="AN12" s="287"/>
      <c r="AO12" s="287"/>
      <c r="AP12" s="288"/>
      <c r="AQ12" s="478">
        <f t="shared" si="0"/>
        <v>1</v>
      </c>
      <c r="AR12" s="479"/>
    </row>
    <row r="13" spans="1:44" ht="20.100000000000001" customHeight="1" x14ac:dyDescent="0.2">
      <c r="A13" s="436" t="s">
        <v>5</v>
      </c>
      <c r="B13" s="424"/>
      <c r="C13" s="300" t="s">
        <v>575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2"/>
      <c r="AC13" s="461" t="s">
        <v>250</v>
      </c>
      <c r="AD13" s="462"/>
      <c r="AE13" s="305">
        <f>SUM('03'!AE38:AH38)</f>
        <v>0</v>
      </c>
      <c r="AF13" s="306"/>
      <c r="AG13" s="306"/>
      <c r="AH13" s="307"/>
      <c r="AI13" s="286">
        <f>SUM('03'!AI38:AL38)</f>
        <v>3541009</v>
      </c>
      <c r="AJ13" s="287"/>
      <c r="AK13" s="287"/>
      <c r="AL13" s="288"/>
      <c r="AM13" s="286">
        <f>SUM('03'!AM38:AP38)</f>
        <v>3541009</v>
      </c>
      <c r="AN13" s="287"/>
      <c r="AO13" s="287"/>
      <c r="AP13" s="288"/>
      <c r="AQ13" s="478">
        <f t="shared" si="0"/>
        <v>1</v>
      </c>
      <c r="AR13" s="479"/>
    </row>
    <row r="14" spans="1:44" s="2" customFormat="1" ht="20.100000000000001" customHeight="1" x14ac:dyDescent="0.2">
      <c r="A14" s="435" t="s">
        <v>6</v>
      </c>
      <c r="B14" s="425"/>
      <c r="C14" s="374" t="s">
        <v>251</v>
      </c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6"/>
      <c r="AC14" s="482" t="s">
        <v>252</v>
      </c>
      <c r="AD14" s="483"/>
      <c r="AE14" s="432">
        <f>SUM(AE8:AH13)</f>
        <v>93999263</v>
      </c>
      <c r="AF14" s="433"/>
      <c r="AG14" s="433"/>
      <c r="AH14" s="434"/>
      <c r="AI14" s="432">
        <f t="shared" ref="AI14" si="1">SUM(AI8:AL13)</f>
        <v>109820631</v>
      </c>
      <c r="AJ14" s="433"/>
      <c r="AK14" s="433"/>
      <c r="AL14" s="434"/>
      <c r="AM14" s="432">
        <f>SUM(AM8:AP13)</f>
        <v>109820631</v>
      </c>
      <c r="AN14" s="433"/>
      <c r="AO14" s="433"/>
      <c r="AP14" s="434"/>
      <c r="AQ14" s="480">
        <f t="shared" si="0"/>
        <v>1</v>
      </c>
      <c r="AR14" s="481"/>
    </row>
    <row r="15" spans="1:44" ht="20.100000000000001" customHeight="1" x14ac:dyDescent="0.2">
      <c r="A15" s="436" t="s">
        <v>7</v>
      </c>
      <c r="B15" s="424"/>
      <c r="C15" s="300" t="s">
        <v>253</v>
      </c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2"/>
      <c r="AC15" s="461" t="s">
        <v>254</v>
      </c>
      <c r="AD15" s="462"/>
      <c r="AE15" s="305">
        <f>SUM('03'!AE40:AH40)</f>
        <v>0</v>
      </c>
      <c r="AF15" s="306"/>
      <c r="AG15" s="306"/>
      <c r="AH15" s="307"/>
      <c r="AI15" s="286">
        <v>0</v>
      </c>
      <c r="AJ15" s="287"/>
      <c r="AK15" s="287"/>
      <c r="AL15" s="288"/>
      <c r="AM15" s="286">
        <v>0</v>
      </c>
      <c r="AN15" s="287"/>
      <c r="AO15" s="287"/>
      <c r="AP15" s="288"/>
      <c r="AQ15" s="478" t="str">
        <f t="shared" si="0"/>
        <v>n.é.</v>
      </c>
      <c r="AR15" s="479"/>
    </row>
    <row r="16" spans="1:44" ht="37.5" customHeight="1" x14ac:dyDescent="0.2">
      <c r="A16" s="436" t="s">
        <v>8</v>
      </c>
      <c r="B16" s="424"/>
      <c r="C16" s="300" t="s">
        <v>426</v>
      </c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2"/>
      <c r="AC16" s="461" t="s">
        <v>255</v>
      </c>
      <c r="AD16" s="462"/>
      <c r="AE16" s="305">
        <f>SUM('03'!AE41:AH41)</f>
        <v>0</v>
      </c>
      <c r="AF16" s="306"/>
      <c r="AG16" s="306"/>
      <c r="AH16" s="307"/>
      <c r="AI16" s="286">
        <v>0</v>
      </c>
      <c r="AJ16" s="287"/>
      <c r="AK16" s="287"/>
      <c r="AL16" s="288"/>
      <c r="AM16" s="286">
        <v>0</v>
      </c>
      <c r="AN16" s="287"/>
      <c r="AO16" s="287"/>
      <c r="AP16" s="288"/>
      <c r="AQ16" s="478" t="str">
        <f t="shared" si="0"/>
        <v>n.é.</v>
      </c>
      <c r="AR16" s="479"/>
    </row>
    <row r="17" spans="1:44" ht="34.5" customHeight="1" x14ac:dyDescent="0.2">
      <c r="A17" s="436" t="s">
        <v>9</v>
      </c>
      <c r="B17" s="424"/>
      <c r="C17" s="300" t="s">
        <v>427</v>
      </c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2"/>
      <c r="AC17" s="461" t="s">
        <v>256</v>
      </c>
      <c r="AD17" s="462"/>
      <c r="AE17" s="305">
        <f>SUM('03'!AE42:AH42)</f>
        <v>0</v>
      </c>
      <c r="AF17" s="306"/>
      <c r="AG17" s="306"/>
      <c r="AH17" s="307"/>
      <c r="AI17" s="286">
        <v>0</v>
      </c>
      <c r="AJ17" s="287"/>
      <c r="AK17" s="287"/>
      <c r="AL17" s="288"/>
      <c r="AM17" s="286">
        <v>0</v>
      </c>
      <c r="AN17" s="287"/>
      <c r="AO17" s="287"/>
      <c r="AP17" s="288"/>
      <c r="AQ17" s="478" t="str">
        <f t="shared" si="0"/>
        <v>n.é.</v>
      </c>
      <c r="AR17" s="479"/>
    </row>
    <row r="18" spans="1:44" ht="30" customHeight="1" x14ac:dyDescent="0.2">
      <c r="A18" s="436" t="s">
        <v>10</v>
      </c>
      <c r="B18" s="424"/>
      <c r="C18" s="300" t="s">
        <v>428</v>
      </c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2"/>
      <c r="AC18" s="461" t="s">
        <v>257</v>
      </c>
      <c r="AD18" s="462"/>
      <c r="AE18" s="305">
        <f>SUM('03'!AE43:AH43)</f>
        <v>0</v>
      </c>
      <c r="AF18" s="306"/>
      <c r="AG18" s="306"/>
      <c r="AH18" s="307"/>
      <c r="AI18" s="286">
        <v>0</v>
      </c>
      <c r="AJ18" s="287"/>
      <c r="AK18" s="287"/>
      <c r="AL18" s="288"/>
      <c r="AM18" s="286">
        <v>0</v>
      </c>
      <c r="AN18" s="287"/>
      <c r="AO18" s="287"/>
      <c r="AP18" s="288"/>
      <c r="AQ18" s="478" t="str">
        <f t="shared" si="0"/>
        <v>n.é.</v>
      </c>
      <c r="AR18" s="479"/>
    </row>
    <row r="19" spans="1:44" ht="35.25" customHeight="1" x14ac:dyDescent="0.2">
      <c r="A19" s="436" t="s">
        <v>11</v>
      </c>
      <c r="B19" s="424"/>
      <c r="C19" s="300" t="s">
        <v>258</v>
      </c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2"/>
      <c r="AC19" s="482" t="s">
        <v>259</v>
      </c>
      <c r="AD19" s="483"/>
      <c r="AE19" s="432">
        <f>SUM('03'!AE44:AH44)</f>
        <v>10476053</v>
      </c>
      <c r="AF19" s="433"/>
      <c r="AG19" s="433"/>
      <c r="AH19" s="434"/>
      <c r="AI19" s="432">
        <f>SUM('03'!AI44:AL44)</f>
        <v>13335027</v>
      </c>
      <c r="AJ19" s="433"/>
      <c r="AK19" s="433"/>
      <c r="AL19" s="434"/>
      <c r="AM19" s="432">
        <f>SUM('03'!AM44:AP44)</f>
        <v>13335027</v>
      </c>
      <c r="AN19" s="433"/>
      <c r="AO19" s="433"/>
      <c r="AP19" s="434"/>
      <c r="AQ19" s="478">
        <f t="shared" si="0"/>
        <v>1</v>
      </c>
      <c r="AR19" s="479"/>
    </row>
    <row r="20" spans="1:44" s="2" customFormat="1" ht="28.5" customHeight="1" x14ac:dyDescent="0.2">
      <c r="A20" s="435" t="s">
        <v>12</v>
      </c>
      <c r="B20" s="425"/>
      <c r="C20" s="374" t="s">
        <v>260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6"/>
      <c r="AC20" s="459" t="s">
        <v>261</v>
      </c>
      <c r="AD20" s="460"/>
      <c r="AE20" s="398">
        <f>SUM(AE14:AH19)</f>
        <v>104475316</v>
      </c>
      <c r="AF20" s="399"/>
      <c r="AG20" s="399"/>
      <c r="AH20" s="400"/>
      <c r="AI20" s="398">
        <f t="shared" ref="AI20" si="2">SUM(AI14:AL19)</f>
        <v>123155658</v>
      </c>
      <c r="AJ20" s="399"/>
      <c r="AK20" s="399"/>
      <c r="AL20" s="400"/>
      <c r="AM20" s="398">
        <f t="shared" ref="AM20" si="3">SUM(AM14:AP19)</f>
        <v>123155658</v>
      </c>
      <c r="AN20" s="399"/>
      <c r="AO20" s="399"/>
      <c r="AP20" s="400"/>
      <c r="AQ20" s="480">
        <f t="shared" si="0"/>
        <v>1</v>
      </c>
      <c r="AR20" s="481"/>
    </row>
    <row r="21" spans="1:44" ht="20.100000000000001" customHeight="1" x14ac:dyDescent="0.2">
      <c r="A21" s="436" t="s">
        <v>13</v>
      </c>
      <c r="B21" s="424"/>
      <c r="C21" s="300" t="s">
        <v>262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2"/>
      <c r="AC21" s="461" t="s">
        <v>263</v>
      </c>
      <c r="AD21" s="462"/>
      <c r="AE21" s="305">
        <f>SUM('03'!AE46:AH46)</f>
        <v>0</v>
      </c>
      <c r="AF21" s="306"/>
      <c r="AG21" s="306"/>
      <c r="AH21" s="307"/>
      <c r="AI21" s="286">
        <v>0</v>
      </c>
      <c r="AJ21" s="287"/>
      <c r="AK21" s="287"/>
      <c r="AL21" s="288"/>
      <c r="AM21" s="286">
        <v>0</v>
      </c>
      <c r="AN21" s="287"/>
      <c r="AO21" s="287"/>
      <c r="AP21" s="288"/>
      <c r="AQ21" s="478" t="str">
        <f t="shared" si="0"/>
        <v>n.é.</v>
      </c>
      <c r="AR21" s="479"/>
    </row>
    <row r="22" spans="1:44" ht="27" customHeight="1" x14ac:dyDescent="0.2">
      <c r="A22" s="436" t="s">
        <v>14</v>
      </c>
      <c r="B22" s="424"/>
      <c r="C22" s="300" t="s">
        <v>429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2"/>
      <c r="AC22" s="461" t="s">
        <v>264</v>
      </c>
      <c r="AD22" s="462"/>
      <c r="AE22" s="305">
        <f>SUM('03'!AE48:AH48)</f>
        <v>0</v>
      </c>
      <c r="AF22" s="306"/>
      <c r="AG22" s="306"/>
      <c r="AH22" s="307"/>
      <c r="AI22" s="286">
        <v>0</v>
      </c>
      <c r="AJ22" s="287"/>
      <c r="AK22" s="287"/>
      <c r="AL22" s="288"/>
      <c r="AM22" s="286">
        <v>0</v>
      </c>
      <c r="AN22" s="287"/>
      <c r="AO22" s="287"/>
      <c r="AP22" s="288"/>
      <c r="AQ22" s="478" t="str">
        <f t="shared" si="0"/>
        <v>n.é.</v>
      </c>
      <c r="AR22" s="479"/>
    </row>
    <row r="23" spans="1:44" ht="27.75" customHeight="1" x14ac:dyDescent="0.2">
      <c r="A23" s="436" t="s">
        <v>15</v>
      </c>
      <c r="B23" s="424"/>
      <c r="C23" s="300" t="s">
        <v>430</v>
      </c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2"/>
      <c r="AC23" s="461" t="s">
        <v>265</v>
      </c>
      <c r="AD23" s="462"/>
      <c r="AE23" s="305">
        <f>SUM('03'!AE49:AH49)</f>
        <v>0</v>
      </c>
      <c r="AF23" s="306"/>
      <c r="AG23" s="306"/>
      <c r="AH23" s="307"/>
      <c r="AI23" s="286">
        <v>0</v>
      </c>
      <c r="AJ23" s="287"/>
      <c r="AK23" s="287"/>
      <c r="AL23" s="288"/>
      <c r="AM23" s="286">
        <v>0</v>
      </c>
      <c r="AN23" s="287"/>
      <c r="AO23" s="287"/>
      <c r="AP23" s="288"/>
      <c r="AQ23" s="478" t="str">
        <f t="shared" si="0"/>
        <v>n.é.</v>
      </c>
      <c r="AR23" s="479"/>
    </row>
    <row r="24" spans="1:44" ht="28.5" customHeight="1" x14ac:dyDescent="0.2">
      <c r="A24" s="436" t="s">
        <v>53</v>
      </c>
      <c r="B24" s="424"/>
      <c r="C24" s="300" t="s">
        <v>431</v>
      </c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2"/>
      <c r="AC24" s="461" t="s">
        <v>266</v>
      </c>
      <c r="AD24" s="462"/>
      <c r="AE24" s="305">
        <f>SUM('03'!AE50:AH50)</f>
        <v>0</v>
      </c>
      <c r="AF24" s="306"/>
      <c r="AG24" s="306"/>
      <c r="AH24" s="307"/>
      <c r="AI24" s="286">
        <v>0</v>
      </c>
      <c r="AJ24" s="287"/>
      <c r="AK24" s="287"/>
      <c r="AL24" s="288"/>
      <c r="AM24" s="286">
        <v>0</v>
      </c>
      <c r="AN24" s="287"/>
      <c r="AO24" s="287"/>
      <c r="AP24" s="288"/>
      <c r="AQ24" s="478" t="str">
        <f t="shared" si="0"/>
        <v>n.é.</v>
      </c>
      <c r="AR24" s="479"/>
    </row>
    <row r="25" spans="1:44" ht="33.75" customHeight="1" x14ac:dyDescent="0.2">
      <c r="A25" s="436" t="s">
        <v>54</v>
      </c>
      <c r="B25" s="424"/>
      <c r="C25" s="300" t="s">
        <v>267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2"/>
      <c r="AC25" s="461" t="s">
        <v>268</v>
      </c>
      <c r="AD25" s="462"/>
      <c r="AE25" s="305">
        <f>SUM('03'!AE51:AH51)</f>
        <v>0</v>
      </c>
      <c r="AF25" s="306"/>
      <c r="AG25" s="306"/>
      <c r="AH25" s="307"/>
      <c r="AI25" s="286">
        <f>SUM('03'!AI52:AL52)</f>
        <v>26967876</v>
      </c>
      <c r="AJ25" s="287"/>
      <c r="AK25" s="287"/>
      <c r="AL25" s="288"/>
      <c r="AM25" s="286">
        <v>26967876</v>
      </c>
      <c r="AN25" s="287"/>
      <c r="AO25" s="287"/>
      <c r="AP25" s="288"/>
      <c r="AQ25" s="478">
        <f t="shared" si="0"/>
        <v>1</v>
      </c>
      <c r="AR25" s="479"/>
    </row>
    <row r="26" spans="1:44" s="2" customFormat="1" ht="33.75" customHeight="1" x14ac:dyDescent="0.2">
      <c r="A26" s="435" t="s">
        <v>55</v>
      </c>
      <c r="B26" s="425"/>
      <c r="C26" s="374" t="s">
        <v>269</v>
      </c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6"/>
      <c r="AC26" s="459" t="s">
        <v>270</v>
      </c>
      <c r="AD26" s="460"/>
      <c r="AE26" s="398">
        <f>SUM(AE21:AH25)</f>
        <v>0</v>
      </c>
      <c r="AF26" s="399"/>
      <c r="AG26" s="399"/>
      <c r="AH26" s="400"/>
      <c r="AI26" s="398">
        <f t="shared" ref="AI26" si="4">SUM(AI21:AL25)</f>
        <v>26967876</v>
      </c>
      <c r="AJ26" s="399"/>
      <c r="AK26" s="399"/>
      <c r="AL26" s="400"/>
      <c r="AM26" s="398">
        <f t="shared" ref="AM26" si="5">SUM(AM21:AP25)</f>
        <v>26967876</v>
      </c>
      <c r="AN26" s="399"/>
      <c r="AO26" s="399"/>
      <c r="AP26" s="400"/>
      <c r="AQ26" s="480">
        <f t="shared" si="0"/>
        <v>1</v>
      </c>
      <c r="AR26" s="481"/>
    </row>
    <row r="27" spans="1:44" ht="20.100000000000001" customHeight="1" x14ac:dyDescent="0.2">
      <c r="A27" s="436" t="s">
        <v>56</v>
      </c>
      <c r="B27" s="424"/>
      <c r="C27" s="300" t="s">
        <v>271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2"/>
      <c r="AC27" s="461" t="s">
        <v>272</v>
      </c>
      <c r="AD27" s="462"/>
      <c r="AE27" s="305">
        <v>0</v>
      </c>
      <c r="AF27" s="306"/>
      <c r="AG27" s="306"/>
      <c r="AH27" s="307"/>
      <c r="AI27" s="286">
        <v>0</v>
      </c>
      <c r="AJ27" s="287"/>
      <c r="AK27" s="287"/>
      <c r="AL27" s="288"/>
      <c r="AM27" s="286">
        <v>0</v>
      </c>
      <c r="AN27" s="287"/>
      <c r="AO27" s="287"/>
      <c r="AP27" s="288"/>
      <c r="AQ27" s="478" t="str">
        <f t="shared" si="0"/>
        <v>n.é.</v>
      </c>
      <c r="AR27" s="479"/>
    </row>
    <row r="28" spans="1:44" ht="20.100000000000001" customHeight="1" x14ac:dyDescent="0.2">
      <c r="A28" s="436" t="s">
        <v>106</v>
      </c>
      <c r="B28" s="424"/>
      <c r="C28" s="300" t="s">
        <v>273</v>
      </c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2"/>
      <c r="AC28" s="461" t="s">
        <v>274</v>
      </c>
      <c r="AD28" s="462"/>
      <c r="AE28" s="305">
        <v>0</v>
      </c>
      <c r="AF28" s="306"/>
      <c r="AG28" s="306"/>
      <c r="AH28" s="307"/>
      <c r="AI28" s="286">
        <v>0</v>
      </c>
      <c r="AJ28" s="287"/>
      <c r="AK28" s="287"/>
      <c r="AL28" s="288"/>
      <c r="AM28" s="286">
        <v>0</v>
      </c>
      <c r="AN28" s="287"/>
      <c r="AO28" s="287"/>
      <c r="AP28" s="288"/>
      <c r="AQ28" s="478" t="str">
        <f t="shared" si="0"/>
        <v>n.é.</v>
      </c>
      <c r="AR28" s="479"/>
    </row>
    <row r="29" spans="1:44" s="2" customFormat="1" ht="20.100000000000001" customHeight="1" x14ac:dyDescent="0.2">
      <c r="A29" s="435" t="s">
        <v>107</v>
      </c>
      <c r="B29" s="425"/>
      <c r="C29" s="374" t="s">
        <v>275</v>
      </c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6"/>
      <c r="AC29" s="482" t="s">
        <v>276</v>
      </c>
      <c r="AD29" s="483"/>
      <c r="AE29" s="456">
        <f>SUM(AE27:AH28)</f>
        <v>0</v>
      </c>
      <c r="AF29" s="457"/>
      <c r="AG29" s="457"/>
      <c r="AH29" s="458"/>
      <c r="AI29" s="456">
        <f t="shared" ref="AI29" si="6">SUM(AI27:AL28)</f>
        <v>0</v>
      </c>
      <c r="AJ29" s="457"/>
      <c r="AK29" s="457"/>
      <c r="AL29" s="458"/>
      <c r="AM29" s="456">
        <f t="shared" ref="AM29" si="7">SUM(AM27:AP28)</f>
        <v>0</v>
      </c>
      <c r="AN29" s="457"/>
      <c r="AO29" s="457"/>
      <c r="AP29" s="458"/>
      <c r="AQ29" s="480" t="str">
        <f t="shared" si="0"/>
        <v>n.é.</v>
      </c>
      <c r="AR29" s="481"/>
    </row>
    <row r="30" spans="1:44" ht="20.100000000000001" customHeight="1" x14ac:dyDescent="0.2">
      <c r="A30" s="436" t="s">
        <v>179</v>
      </c>
      <c r="B30" s="424"/>
      <c r="C30" s="300" t="s">
        <v>277</v>
      </c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2"/>
      <c r="AC30" s="461" t="s">
        <v>278</v>
      </c>
      <c r="AD30" s="462"/>
      <c r="AE30" s="305">
        <v>0</v>
      </c>
      <c r="AF30" s="306"/>
      <c r="AG30" s="306"/>
      <c r="AH30" s="307"/>
      <c r="AI30" s="286">
        <v>0</v>
      </c>
      <c r="AJ30" s="287"/>
      <c r="AK30" s="287"/>
      <c r="AL30" s="288"/>
      <c r="AM30" s="286">
        <v>0</v>
      </c>
      <c r="AN30" s="287"/>
      <c r="AO30" s="287"/>
      <c r="AP30" s="288"/>
      <c r="AQ30" s="478" t="str">
        <f t="shared" si="0"/>
        <v>n.é.</v>
      </c>
      <c r="AR30" s="479"/>
    </row>
    <row r="31" spans="1:44" ht="20.100000000000001" customHeight="1" x14ac:dyDescent="0.2">
      <c r="A31" s="436" t="s">
        <v>180</v>
      </c>
      <c r="B31" s="424"/>
      <c r="C31" s="300" t="s">
        <v>279</v>
      </c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2"/>
      <c r="AC31" s="461" t="s">
        <v>280</v>
      </c>
      <c r="AD31" s="462"/>
      <c r="AE31" s="305">
        <v>0</v>
      </c>
      <c r="AF31" s="306"/>
      <c r="AG31" s="306"/>
      <c r="AH31" s="307"/>
      <c r="AI31" s="286">
        <v>0</v>
      </c>
      <c r="AJ31" s="287"/>
      <c r="AK31" s="287"/>
      <c r="AL31" s="288"/>
      <c r="AM31" s="286">
        <v>0</v>
      </c>
      <c r="AN31" s="287"/>
      <c r="AO31" s="287"/>
      <c r="AP31" s="288"/>
      <c r="AQ31" s="478" t="str">
        <f t="shared" si="0"/>
        <v>n.é.</v>
      </c>
      <c r="AR31" s="479"/>
    </row>
    <row r="32" spans="1:44" ht="20.100000000000001" customHeight="1" x14ac:dyDescent="0.2">
      <c r="A32" s="436" t="s">
        <v>181</v>
      </c>
      <c r="B32" s="424"/>
      <c r="C32" s="300" t="s">
        <v>281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2"/>
      <c r="AC32" s="461" t="s">
        <v>282</v>
      </c>
      <c r="AD32" s="462"/>
      <c r="AE32" s="305">
        <v>0</v>
      </c>
      <c r="AF32" s="306"/>
      <c r="AG32" s="306"/>
      <c r="AH32" s="307"/>
      <c r="AI32" s="286">
        <v>0</v>
      </c>
      <c r="AJ32" s="287"/>
      <c r="AK32" s="287"/>
      <c r="AL32" s="288"/>
      <c r="AM32" s="286">
        <v>0</v>
      </c>
      <c r="AN32" s="287"/>
      <c r="AO32" s="287"/>
      <c r="AP32" s="288"/>
      <c r="AQ32" s="478" t="str">
        <f t="shared" si="0"/>
        <v>n.é.</v>
      </c>
      <c r="AR32" s="479"/>
    </row>
    <row r="33" spans="1:44" ht="20.100000000000001" customHeight="1" x14ac:dyDescent="0.2">
      <c r="A33" s="436" t="s">
        <v>182</v>
      </c>
      <c r="B33" s="424"/>
      <c r="C33" s="300" t="s">
        <v>283</v>
      </c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2"/>
      <c r="AC33" s="461" t="s">
        <v>284</v>
      </c>
      <c r="AD33" s="462"/>
      <c r="AE33" s="305">
        <f>SUM('03'!AE60:AH60)</f>
        <v>48250000</v>
      </c>
      <c r="AF33" s="306"/>
      <c r="AG33" s="306"/>
      <c r="AH33" s="307"/>
      <c r="AI33" s="286">
        <f>SUM('03'!AI60:AL60)</f>
        <v>45073559</v>
      </c>
      <c r="AJ33" s="287"/>
      <c r="AK33" s="287"/>
      <c r="AL33" s="288"/>
      <c r="AM33" s="286">
        <f>SUM('03'!AM60:AP60)</f>
        <v>40513656</v>
      </c>
      <c r="AN33" s="287"/>
      <c r="AO33" s="287"/>
      <c r="AP33" s="288"/>
      <c r="AQ33" s="478">
        <f t="shared" si="0"/>
        <v>0.89883419234766881</v>
      </c>
      <c r="AR33" s="479"/>
    </row>
    <row r="34" spans="1:44" ht="20.100000000000001" customHeight="1" x14ac:dyDescent="0.2">
      <c r="A34" s="436" t="s">
        <v>183</v>
      </c>
      <c r="B34" s="424"/>
      <c r="C34" s="300" t="s">
        <v>285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2"/>
      <c r="AC34" s="461" t="s">
        <v>286</v>
      </c>
      <c r="AD34" s="462"/>
      <c r="AE34" s="305">
        <v>0</v>
      </c>
      <c r="AF34" s="306"/>
      <c r="AG34" s="306"/>
      <c r="AH34" s="307"/>
      <c r="AI34" s="286">
        <v>0</v>
      </c>
      <c r="AJ34" s="287"/>
      <c r="AK34" s="287"/>
      <c r="AL34" s="288"/>
      <c r="AM34" s="286">
        <v>0</v>
      </c>
      <c r="AN34" s="287"/>
      <c r="AO34" s="287"/>
      <c r="AP34" s="288"/>
      <c r="AQ34" s="478" t="str">
        <f t="shared" si="0"/>
        <v>n.é.</v>
      </c>
      <c r="AR34" s="479"/>
    </row>
    <row r="35" spans="1:44" ht="20.100000000000001" customHeight="1" x14ac:dyDescent="0.2">
      <c r="A35" s="436" t="s">
        <v>184</v>
      </c>
      <c r="B35" s="424"/>
      <c r="C35" s="300" t="s">
        <v>287</v>
      </c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2"/>
      <c r="AC35" s="461" t="s">
        <v>288</v>
      </c>
      <c r="AD35" s="462"/>
      <c r="AE35" s="305">
        <v>0</v>
      </c>
      <c r="AF35" s="306"/>
      <c r="AG35" s="306"/>
      <c r="AH35" s="307"/>
      <c r="AI35" s="286">
        <v>0</v>
      </c>
      <c r="AJ35" s="287"/>
      <c r="AK35" s="287"/>
      <c r="AL35" s="288"/>
      <c r="AM35" s="286">
        <v>0</v>
      </c>
      <c r="AN35" s="287"/>
      <c r="AO35" s="287"/>
      <c r="AP35" s="288"/>
      <c r="AQ35" s="478" t="str">
        <f t="shared" si="0"/>
        <v>n.é.</v>
      </c>
      <c r="AR35" s="479"/>
    </row>
    <row r="36" spans="1:44" ht="20.100000000000001" customHeight="1" x14ac:dyDescent="0.2">
      <c r="A36" s="436" t="s">
        <v>185</v>
      </c>
      <c r="B36" s="424"/>
      <c r="C36" s="300" t="s">
        <v>289</v>
      </c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2"/>
      <c r="AC36" s="461" t="s">
        <v>290</v>
      </c>
      <c r="AD36" s="462"/>
      <c r="AE36" s="305">
        <f>SUM('03'!AE64:AH64)</f>
        <v>0</v>
      </c>
      <c r="AF36" s="306"/>
      <c r="AG36" s="306"/>
      <c r="AH36" s="307"/>
      <c r="AI36" s="286">
        <f>SUM('03'!AI64:AL64)</f>
        <v>0</v>
      </c>
      <c r="AJ36" s="287"/>
      <c r="AK36" s="287"/>
      <c r="AL36" s="288"/>
      <c r="AM36" s="286">
        <f>SUM('03'!AM64:AP64)</f>
        <v>0</v>
      </c>
      <c r="AN36" s="287"/>
      <c r="AO36" s="287"/>
      <c r="AP36" s="288"/>
      <c r="AQ36" s="478" t="str">
        <f t="shared" si="0"/>
        <v>n.é.</v>
      </c>
      <c r="AR36" s="479"/>
    </row>
    <row r="37" spans="1:44" ht="20.100000000000001" customHeight="1" x14ac:dyDescent="0.2">
      <c r="A37" s="436" t="s">
        <v>186</v>
      </c>
      <c r="B37" s="424"/>
      <c r="C37" s="300" t="s">
        <v>291</v>
      </c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2"/>
      <c r="AC37" s="461" t="s">
        <v>292</v>
      </c>
      <c r="AD37" s="462"/>
      <c r="AE37" s="305">
        <v>0</v>
      </c>
      <c r="AF37" s="306"/>
      <c r="AG37" s="306"/>
      <c r="AH37" s="307"/>
      <c r="AI37" s="286">
        <v>0</v>
      </c>
      <c r="AJ37" s="287"/>
      <c r="AK37" s="287"/>
      <c r="AL37" s="288"/>
      <c r="AM37" s="286">
        <v>0</v>
      </c>
      <c r="AN37" s="287"/>
      <c r="AO37" s="287"/>
      <c r="AP37" s="288"/>
      <c r="AQ37" s="478" t="str">
        <f t="shared" si="0"/>
        <v>n.é.</v>
      </c>
      <c r="AR37" s="479"/>
    </row>
    <row r="38" spans="1:44" s="2" customFormat="1" ht="20.100000000000001" customHeight="1" x14ac:dyDescent="0.2">
      <c r="A38" s="435" t="s">
        <v>187</v>
      </c>
      <c r="B38" s="425"/>
      <c r="C38" s="374" t="s">
        <v>293</v>
      </c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6"/>
      <c r="AC38" s="482" t="s">
        <v>294</v>
      </c>
      <c r="AD38" s="483"/>
      <c r="AE38" s="429">
        <f>SUM(AE33:AH37)</f>
        <v>48250000</v>
      </c>
      <c r="AF38" s="430"/>
      <c r="AG38" s="430"/>
      <c r="AH38" s="431"/>
      <c r="AI38" s="429">
        <f t="shared" ref="AI38" si="8">SUM(AI33:AL37)</f>
        <v>45073559</v>
      </c>
      <c r="AJ38" s="430"/>
      <c r="AK38" s="430"/>
      <c r="AL38" s="431"/>
      <c r="AM38" s="429">
        <f t="shared" ref="AM38" si="9">SUM(AM33:AP37)</f>
        <v>40513656</v>
      </c>
      <c r="AN38" s="430"/>
      <c r="AO38" s="430"/>
      <c r="AP38" s="431"/>
      <c r="AQ38" s="480">
        <f t="shared" si="0"/>
        <v>0.89883419234766881</v>
      </c>
      <c r="AR38" s="481"/>
    </row>
    <row r="39" spans="1:44" ht="20.100000000000001" customHeight="1" x14ac:dyDescent="0.2">
      <c r="A39" s="436" t="s">
        <v>188</v>
      </c>
      <c r="B39" s="424"/>
      <c r="C39" s="300" t="s">
        <v>295</v>
      </c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2"/>
      <c r="AC39" s="482" t="s">
        <v>296</v>
      </c>
      <c r="AD39" s="483"/>
      <c r="AE39" s="429">
        <f>SUM('03'!AE67:AH67)</f>
        <v>395030</v>
      </c>
      <c r="AF39" s="430"/>
      <c r="AG39" s="430"/>
      <c r="AH39" s="431"/>
      <c r="AI39" s="429">
        <f>SUM('03'!AI67:AL67)</f>
        <v>656875</v>
      </c>
      <c r="AJ39" s="430"/>
      <c r="AK39" s="430"/>
      <c r="AL39" s="431"/>
      <c r="AM39" s="484">
        <f>SUM('03'!AM67:AP67)</f>
        <v>172248</v>
      </c>
      <c r="AN39" s="485"/>
      <c r="AO39" s="485"/>
      <c r="AP39" s="486"/>
      <c r="AQ39" s="478">
        <f t="shared" si="0"/>
        <v>0.26222340627973356</v>
      </c>
      <c r="AR39" s="479"/>
    </row>
    <row r="40" spans="1:44" s="2" customFormat="1" ht="20.100000000000001" customHeight="1" x14ac:dyDescent="0.2">
      <c r="A40" s="435" t="s">
        <v>189</v>
      </c>
      <c r="B40" s="425"/>
      <c r="C40" s="374" t="s">
        <v>297</v>
      </c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  <c r="AB40" s="376"/>
      <c r="AC40" s="459" t="s">
        <v>298</v>
      </c>
      <c r="AD40" s="460"/>
      <c r="AE40" s="398">
        <f>SUM(AE29:AH32,AE38:AH39)</f>
        <v>48645030</v>
      </c>
      <c r="AF40" s="399"/>
      <c r="AG40" s="399"/>
      <c r="AH40" s="400"/>
      <c r="AI40" s="398">
        <f t="shared" ref="AI40" si="10">SUM(AI29:AL32,AI38:AL39)</f>
        <v>45730434</v>
      </c>
      <c r="AJ40" s="399"/>
      <c r="AK40" s="399"/>
      <c r="AL40" s="400"/>
      <c r="AM40" s="398">
        <f t="shared" ref="AM40" si="11">SUM(AM29:AP32,AM38:AP39)</f>
        <v>40685904</v>
      </c>
      <c r="AN40" s="399"/>
      <c r="AO40" s="399"/>
      <c r="AP40" s="400"/>
      <c r="AQ40" s="480">
        <f t="shared" ref="AQ40:AQ71" si="12">IF(AI40&gt;0,AM40/AI40,"n.é.")</f>
        <v>0.88968987261306109</v>
      </c>
      <c r="AR40" s="481"/>
    </row>
    <row r="41" spans="1:44" ht="20.100000000000001" customHeight="1" x14ac:dyDescent="0.2">
      <c r="A41" s="436" t="s">
        <v>190</v>
      </c>
      <c r="B41" s="424"/>
      <c r="C41" s="300" t="s">
        <v>299</v>
      </c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2"/>
      <c r="AC41" s="461" t="s">
        <v>300</v>
      </c>
      <c r="AD41" s="462"/>
      <c r="AE41" s="305">
        <v>0</v>
      </c>
      <c r="AF41" s="306"/>
      <c r="AG41" s="306"/>
      <c r="AH41" s="307"/>
      <c r="AI41" s="286">
        <f>SUM('03'!AI71:AL71)</f>
        <v>0</v>
      </c>
      <c r="AJ41" s="287"/>
      <c r="AK41" s="287"/>
      <c r="AL41" s="288"/>
      <c r="AM41" s="286">
        <f>SUM('03'!AM71:AP71)</f>
        <v>0</v>
      </c>
      <c r="AN41" s="287"/>
      <c r="AO41" s="287"/>
      <c r="AP41" s="288"/>
      <c r="AQ41" s="478" t="str">
        <f t="shared" si="12"/>
        <v>n.é.</v>
      </c>
      <c r="AR41" s="479"/>
    </row>
    <row r="42" spans="1:44" ht="20.100000000000001" customHeight="1" x14ac:dyDescent="0.2">
      <c r="A42" s="436" t="s">
        <v>191</v>
      </c>
      <c r="B42" s="424"/>
      <c r="C42" s="300" t="s">
        <v>301</v>
      </c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2"/>
      <c r="AC42" s="461" t="s">
        <v>302</v>
      </c>
      <c r="AD42" s="462"/>
      <c r="AE42" s="305">
        <f>SUM('03'!AE72:AH72,'04'!AE42:AH42)</f>
        <v>8610584</v>
      </c>
      <c r="AF42" s="306"/>
      <c r="AG42" s="306"/>
      <c r="AH42" s="307"/>
      <c r="AI42" s="286">
        <f>SUM('03'!AI72:AL72,'04'!AI42:AL42)</f>
        <v>10749272</v>
      </c>
      <c r="AJ42" s="287"/>
      <c r="AK42" s="287"/>
      <c r="AL42" s="288"/>
      <c r="AM42" s="286">
        <f>SUM('03'!AM72:AP72,'04'!AM42:AP42)</f>
        <v>10749272</v>
      </c>
      <c r="AN42" s="287"/>
      <c r="AO42" s="287"/>
      <c r="AP42" s="288"/>
      <c r="AQ42" s="478">
        <f t="shared" si="12"/>
        <v>1</v>
      </c>
      <c r="AR42" s="479"/>
    </row>
    <row r="43" spans="1:44" ht="20.100000000000001" customHeight="1" x14ac:dyDescent="0.2">
      <c r="A43" s="436" t="s">
        <v>192</v>
      </c>
      <c r="B43" s="424"/>
      <c r="C43" s="300" t="s">
        <v>303</v>
      </c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2"/>
      <c r="AC43" s="461" t="s">
        <v>304</v>
      </c>
      <c r="AD43" s="462"/>
      <c r="AE43" s="305">
        <f>SUM('03'!AE73:AH73)</f>
        <v>795191</v>
      </c>
      <c r="AF43" s="306"/>
      <c r="AG43" s="306"/>
      <c r="AH43" s="307"/>
      <c r="AI43" s="286">
        <f>SUM('04'!AI43:AL43,'03'!AI73:AL73)</f>
        <v>836431</v>
      </c>
      <c r="AJ43" s="287"/>
      <c r="AK43" s="287"/>
      <c r="AL43" s="288"/>
      <c r="AM43" s="286">
        <f>SUM('03'!AM73:AP73)</f>
        <v>836431</v>
      </c>
      <c r="AN43" s="287"/>
      <c r="AO43" s="287"/>
      <c r="AP43" s="288"/>
      <c r="AQ43" s="289">
        <f t="shared" si="12"/>
        <v>1</v>
      </c>
      <c r="AR43" s="290"/>
    </row>
    <row r="44" spans="1:44" ht="20.100000000000001" customHeight="1" x14ac:dyDescent="0.2">
      <c r="A44" s="436" t="s">
        <v>193</v>
      </c>
      <c r="B44" s="424"/>
      <c r="C44" s="300" t="s">
        <v>305</v>
      </c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2"/>
      <c r="AC44" s="461" t="s">
        <v>306</v>
      </c>
      <c r="AD44" s="462"/>
      <c r="AE44" s="305">
        <f>SUM('03'!AE74:AH74)</f>
        <v>1198408</v>
      </c>
      <c r="AF44" s="306"/>
      <c r="AG44" s="306"/>
      <c r="AH44" s="307"/>
      <c r="AI44" s="286">
        <f>SUM('04'!AI44:AL44,'03'!AI74:AL74)</f>
        <v>1619878</v>
      </c>
      <c r="AJ44" s="287"/>
      <c r="AK44" s="287"/>
      <c r="AL44" s="288"/>
      <c r="AM44" s="286">
        <f>SUM('03'!AM74:AP74)</f>
        <v>1619878</v>
      </c>
      <c r="AN44" s="287"/>
      <c r="AO44" s="287"/>
      <c r="AP44" s="288"/>
      <c r="AQ44" s="289">
        <f t="shared" si="12"/>
        <v>1</v>
      </c>
      <c r="AR44" s="290"/>
    </row>
    <row r="45" spans="1:44" ht="20.100000000000001" customHeight="1" x14ac:dyDescent="0.2">
      <c r="A45" s="436" t="s">
        <v>194</v>
      </c>
      <c r="B45" s="424"/>
      <c r="C45" s="300" t="s">
        <v>307</v>
      </c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2"/>
      <c r="AC45" s="461" t="s">
        <v>308</v>
      </c>
      <c r="AD45" s="462"/>
      <c r="AE45" s="305">
        <f>SUM('03'!AE75:AH75,'04'!AE45:AH45)</f>
        <v>8282795</v>
      </c>
      <c r="AF45" s="306"/>
      <c r="AG45" s="306"/>
      <c r="AH45" s="307"/>
      <c r="AI45" s="286">
        <f>SUM('03'!AI75:AL75,'04'!AI45:AL45)</f>
        <v>10276410</v>
      </c>
      <c r="AJ45" s="287"/>
      <c r="AK45" s="287"/>
      <c r="AL45" s="288"/>
      <c r="AM45" s="286">
        <f>SUM('03'!AM75:AP75,'04'!AM45:AP45)</f>
        <v>10241347</v>
      </c>
      <c r="AN45" s="287"/>
      <c r="AO45" s="287"/>
      <c r="AP45" s="288"/>
      <c r="AQ45" s="289">
        <f t="shared" si="12"/>
        <v>0.99658801079365267</v>
      </c>
      <c r="AR45" s="290"/>
    </row>
    <row r="46" spans="1:44" ht="20.100000000000001" customHeight="1" x14ac:dyDescent="0.2">
      <c r="A46" s="436" t="s">
        <v>195</v>
      </c>
      <c r="B46" s="424"/>
      <c r="C46" s="300" t="s">
        <v>309</v>
      </c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2"/>
      <c r="AC46" s="461" t="s">
        <v>310</v>
      </c>
      <c r="AD46" s="462"/>
      <c r="AE46" s="305">
        <f>SUM('03'!AE77:AH77,'04'!AE46:AH46)</f>
        <v>5073130</v>
      </c>
      <c r="AF46" s="306"/>
      <c r="AG46" s="306"/>
      <c r="AH46" s="307"/>
      <c r="AI46" s="286">
        <f>SUM('03'!AI77:AL77,'04'!AI46:AL46)</f>
        <v>6218433</v>
      </c>
      <c r="AJ46" s="287"/>
      <c r="AK46" s="287"/>
      <c r="AL46" s="288"/>
      <c r="AM46" s="286">
        <f>SUM('03'!AM77:AP77,'04'!AM46:AP46)</f>
        <v>6208966</v>
      </c>
      <c r="AN46" s="287"/>
      <c r="AO46" s="287"/>
      <c r="AP46" s="288"/>
      <c r="AQ46" s="289">
        <f t="shared" si="12"/>
        <v>0.99847759073708764</v>
      </c>
      <c r="AR46" s="290"/>
    </row>
    <row r="47" spans="1:44" ht="20.100000000000001" customHeight="1" x14ac:dyDescent="0.2">
      <c r="A47" s="436" t="s">
        <v>196</v>
      </c>
      <c r="B47" s="424"/>
      <c r="C47" s="300" t="s">
        <v>311</v>
      </c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2"/>
      <c r="AC47" s="461" t="s">
        <v>312</v>
      </c>
      <c r="AD47" s="462"/>
      <c r="AE47" s="305">
        <f>SUM('03'!AE78:AH78,'04'!AE47:AH47)</f>
        <v>0</v>
      </c>
      <c r="AF47" s="306"/>
      <c r="AG47" s="306"/>
      <c r="AH47" s="307"/>
      <c r="AI47" s="286">
        <f>SUM('03'!AI78:AL78,'04'!AI47:AL47)</f>
        <v>266000</v>
      </c>
      <c r="AJ47" s="287"/>
      <c r="AK47" s="287"/>
      <c r="AL47" s="288"/>
      <c r="AM47" s="286">
        <f>SUM('03'!AM78:AP78,'03'!AM78:AP78)</f>
        <v>0</v>
      </c>
      <c r="AN47" s="287"/>
      <c r="AO47" s="287"/>
      <c r="AP47" s="288"/>
      <c r="AQ47" s="289">
        <f t="shared" si="12"/>
        <v>0</v>
      </c>
      <c r="AR47" s="290"/>
    </row>
    <row r="48" spans="1:44" ht="20.100000000000001" customHeight="1" x14ac:dyDescent="0.2">
      <c r="A48" s="436" t="s">
        <v>197</v>
      </c>
      <c r="B48" s="424"/>
      <c r="C48" s="300" t="s">
        <v>313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2"/>
      <c r="AC48" s="461" t="s">
        <v>314</v>
      </c>
      <c r="AD48" s="462"/>
      <c r="AE48" s="305">
        <f>SUM('03'!AE79:AH79)</f>
        <v>0</v>
      </c>
      <c r="AF48" s="306"/>
      <c r="AG48" s="306"/>
      <c r="AH48" s="307"/>
      <c r="AI48" s="286">
        <f>SUM('04'!AI48:AL48,'03'!AI79:AL79)</f>
        <v>22088</v>
      </c>
      <c r="AJ48" s="287"/>
      <c r="AK48" s="287"/>
      <c r="AL48" s="288"/>
      <c r="AM48" s="286">
        <f>SUM('03'!AM79:AP79,'04'!AM48:AP48)</f>
        <v>22088</v>
      </c>
      <c r="AN48" s="287"/>
      <c r="AO48" s="287"/>
      <c r="AP48" s="288"/>
      <c r="AQ48" s="289">
        <f t="shared" si="12"/>
        <v>1</v>
      </c>
      <c r="AR48" s="290"/>
    </row>
    <row r="49" spans="1:44" ht="20.100000000000001" customHeight="1" x14ac:dyDescent="0.2">
      <c r="A49" s="436" t="s">
        <v>198</v>
      </c>
      <c r="B49" s="424"/>
      <c r="C49" s="300" t="s">
        <v>315</v>
      </c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2"/>
      <c r="AC49" s="461" t="s">
        <v>316</v>
      </c>
      <c r="AD49" s="462"/>
      <c r="AE49" s="305">
        <v>0</v>
      </c>
      <c r="AF49" s="306"/>
      <c r="AG49" s="306"/>
      <c r="AH49" s="307"/>
      <c r="AI49" s="286">
        <v>0</v>
      </c>
      <c r="AJ49" s="287"/>
      <c r="AK49" s="287"/>
      <c r="AL49" s="288"/>
      <c r="AM49" s="286">
        <v>0</v>
      </c>
      <c r="AN49" s="287"/>
      <c r="AO49" s="287"/>
      <c r="AP49" s="288"/>
      <c r="AQ49" s="289" t="str">
        <f t="shared" si="12"/>
        <v>n.é.</v>
      </c>
      <c r="AR49" s="290"/>
    </row>
    <row r="50" spans="1:44" ht="20.100000000000001" customHeight="1" x14ac:dyDescent="0.2">
      <c r="A50" s="436" t="s">
        <v>199</v>
      </c>
      <c r="B50" s="424"/>
      <c r="C50" s="300" t="s">
        <v>577</v>
      </c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2"/>
      <c r="AC50" s="461" t="s">
        <v>318</v>
      </c>
      <c r="AD50" s="462"/>
      <c r="AE50" s="305">
        <v>0</v>
      </c>
      <c r="AF50" s="306"/>
      <c r="AG50" s="306"/>
      <c r="AH50" s="307"/>
      <c r="AI50" s="286">
        <f>SUM('03'!AI81:AL81)</f>
        <v>52370</v>
      </c>
      <c r="AJ50" s="287"/>
      <c r="AK50" s="287"/>
      <c r="AL50" s="288"/>
      <c r="AM50" s="286">
        <f>SUM('03'!AM81:AP81)</f>
        <v>52370</v>
      </c>
      <c r="AN50" s="287"/>
      <c r="AO50" s="287"/>
      <c r="AP50" s="288"/>
      <c r="AQ50" s="289">
        <f t="shared" si="12"/>
        <v>1</v>
      </c>
      <c r="AR50" s="290"/>
    </row>
    <row r="51" spans="1:44" ht="20.100000000000001" customHeight="1" x14ac:dyDescent="0.2">
      <c r="A51" s="436" t="s">
        <v>200</v>
      </c>
      <c r="B51" s="424"/>
      <c r="C51" s="300" t="s">
        <v>317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2"/>
      <c r="AC51" s="461" t="s">
        <v>576</v>
      </c>
      <c r="AD51" s="462"/>
      <c r="AE51" s="305">
        <v>0</v>
      </c>
      <c r="AF51" s="306"/>
      <c r="AG51" s="306"/>
      <c r="AH51" s="307"/>
      <c r="AI51" s="286">
        <f>SUM('03'!AI82:AL82,'04'!AI51:AL51)</f>
        <v>1061</v>
      </c>
      <c r="AJ51" s="287"/>
      <c r="AK51" s="287"/>
      <c r="AL51" s="288"/>
      <c r="AM51" s="286">
        <f>SUM('03'!AM82:AP82,'04'!AM51:AP51)</f>
        <v>1061</v>
      </c>
      <c r="AN51" s="287"/>
      <c r="AO51" s="287"/>
      <c r="AP51" s="288"/>
      <c r="AQ51" s="289">
        <f t="shared" si="12"/>
        <v>1</v>
      </c>
      <c r="AR51" s="290"/>
    </row>
    <row r="52" spans="1:44" s="2" customFormat="1" ht="20.100000000000001" customHeight="1" x14ac:dyDescent="0.2">
      <c r="A52" s="435" t="s">
        <v>201</v>
      </c>
      <c r="B52" s="425"/>
      <c r="C52" s="374" t="s">
        <v>578</v>
      </c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6"/>
      <c r="AC52" s="459" t="s">
        <v>319</v>
      </c>
      <c r="AD52" s="460"/>
      <c r="AE52" s="398">
        <f>SUM(AE41:AH51)</f>
        <v>23960108</v>
      </c>
      <c r="AF52" s="399"/>
      <c r="AG52" s="399"/>
      <c r="AH52" s="400"/>
      <c r="AI52" s="398">
        <f t="shared" ref="AI52" si="13">SUM(AI41:AL51)</f>
        <v>30041943</v>
      </c>
      <c r="AJ52" s="399"/>
      <c r="AK52" s="399"/>
      <c r="AL52" s="400"/>
      <c r="AM52" s="398">
        <f t="shared" ref="AM52" si="14">SUM(AM41:AP51)</f>
        <v>29731413</v>
      </c>
      <c r="AN52" s="399"/>
      <c r="AO52" s="399"/>
      <c r="AP52" s="400"/>
      <c r="AQ52" s="322">
        <f t="shared" si="12"/>
        <v>0.98966345152841817</v>
      </c>
      <c r="AR52" s="323"/>
    </row>
    <row r="53" spans="1:44" ht="20.100000000000001" customHeight="1" x14ac:dyDescent="0.2">
      <c r="A53" s="436" t="s">
        <v>202</v>
      </c>
      <c r="B53" s="424"/>
      <c r="C53" s="300" t="s">
        <v>320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2"/>
      <c r="AC53" s="461" t="s">
        <v>321</v>
      </c>
      <c r="AD53" s="462"/>
      <c r="AE53" s="305">
        <v>0</v>
      </c>
      <c r="AF53" s="306"/>
      <c r="AG53" s="306"/>
      <c r="AH53" s="307"/>
      <c r="AI53" s="286">
        <v>0</v>
      </c>
      <c r="AJ53" s="287"/>
      <c r="AK53" s="287"/>
      <c r="AL53" s="288"/>
      <c r="AM53" s="286">
        <v>0</v>
      </c>
      <c r="AN53" s="287"/>
      <c r="AO53" s="287"/>
      <c r="AP53" s="288"/>
      <c r="AQ53" s="289" t="str">
        <f t="shared" si="12"/>
        <v>n.é.</v>
      </c>
      <c r="AR53" s="290"/>
    </row>
    <row r="54" spans="1:44" ht="20.100000000000001" customHeight="1" x14ac:dyDescent="0.2">
      <c r="A54" s="436" t="s">
        <v>203</v>
      </c>
      <c r="B54" s="424"/>
      <c r="C54" s="300" t="s">
        <v>322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2"/>
      <c r="AC54" s="461" t="s">
        <v>323</v>
      </c>
      <c r="AD54" s="462"/>
      <c r="AE54" s="305">
        <f>SUM('03'!AE85:AH85)</f>
        <v>0</v>
      </c>
      <c r="AF54" s="306"/>
      <c r="AG54" s="306"/>
      <c r="AH54" s="307"/>
      <c r="AI54" s="286">
        <f>SUM('03'!AI85:AL85)</f>
        <v>70000</v>
      </c>
      <c r="AJ54" s="287"/>
      <c r="AK54" s="287"/>
      <c r="AL54" s="288"/>
      <c r="AM54" s="286">
        <f>SUM('03'!AM85:AP85)</f>
        <v>70000</v>
      </c>
      <c r="AN54" s="287"/>
      <c r="AO54" s="287"/>
      <c r="AP54" s="288"/>
      <c r="AQ54" s="289">
        <f t="shared" si="12"/>
        <v>1</v>
      </c>
      <c r="AR54" s="290"/>
    </row>
    <row r="55" spans="1:44" ht="20.100000000000001" customHeight="1" x14ac:dyDescent="0.2">
      <c r="A55" s="436" t="s">
        <v>204</v>
      </c>
      <c r="B55" s="424"/>
      <c r="C55" s="300" t="s">
        <v>324</v>
      </c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2"/>
      <c r="AC55" s="461" t="s">
        <v>325</v>
      </c>
      <c r="AD55" s="462"/>
      <c r="AE55" s="305">
        <v>0</v>
      </c>
      <c r="AF55" s="306"/>
      <c r="AG55" s="306"/>
      <c r="AH55" s="307"/>
      <c r="AI55" s="286">
        <f>SUM('03'!AI86:AL86)</f>
        <v>0</v>
      </c>
      <c r="AJ55" s="287"/>
      <c r="AK55" s="287"/>
      <c r="AL55" s="288"/>
      <c r="AM55" s="286">
        <f>SUM('03'!AM86:AP86)</f>
        <v>0</v>
      </c>
      <c r="AN55" s="287"/>
      <c r="AO55" s="287"/>
      <c r="AP55" s="288"/>
      <c r="AQ55" s="289" t="str">
        <f t="shared" si="12"/>
        <v>n.é.</v>
      </c>
      <c r="AR55" s="290"/>
    </row>
    <row r="56" spans="1:44" ht="20.100000000000001" customHeight="1" x14ac:dyDescent="0.2">
      <c r="A56" s="436" t="s">
        <v>205</v>
      </c>
      <c r="B56" s="424"/>
      <c r="C56" s="300" t="s">
        <v>326</v>
      </c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2"/>
      <c r="AC56" s="461" t="s">
        <v>327</v>
      </c>
      <c r="AD56" s="462"/>
      <c r="AE56" s="305">
        <v>0</v>
      </c>
      <c r="AF56" s="306"/>
      <c r="AG56" s="306"/>
      <c r="AH56" s="307"/>
      <c r="AI56" s="286">
        <v>0</v>
      </c>
      <c r="AJ56" s="287"/>
      <c r="AK56" s="287"/>
      <c r="AL56" s="288"/>
      <c r="AM56" s="286">
        <v>0</v>
      </c>
      <c r="AN56" s="287"/>
      <c r="AO56" s="287"/>
      <c r="AP56" s="288"/>
      <c r="AQ56" s="289" t="str">
        <f t="shared" si="12"/>
        <v>n.é.</v>
      </c>
      <c r="AR56" s="290"/>
    </row>
    <row r="57" spans="1:44" ht="20.100000000000001" customHeight="1" x14ac:dyDescent="0.2">
      <c r="A57" s="436" t="s">
        <v>206</v>
      </c>
      <c r="B57" s="424"/>
      <c r="C57" s="300" t="s">
        <v>328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2"/>
      <c r="AC57" s="461" t="s">
        <v>329</v>
      </c>
      <c r="AD57" s="462"/>
      <c r="AE57" s="475">
        <v>0</v>
      </c>
      <c r="AF57" s="476"/>
      <c r="AG57" s="476"/>
      <c r="AH57" s="477"/>
      <c r="AI57" s="475">
        <v>0</v>
      </c>
      <c r="AJ57" s="476"/>
      <c r="AK57" s="476"/>
      <c r="AL57" s="477"/>
      <c r="AM57" s="475">
        <v>0</v>
      </c>
      <c r="AN57" s="476"/>
      <c r="AO57" s="476"/>
      <c r="AP57" s="477"/>
      <c r="AQ57" s="289" t="str">
        <f t="shared" si="12"/>
        <v>n.é.</v>
      </c>
      <c r="AR57" s="290"/>
    </row>
    <row r="58" spans="1:44" s="2" customFormat="1" ht="20.100000000000001" customHeight="1" x14ac:dyDescent="0.2">
      <c r="A58" s="435" t="s">
        <v>207</v>
      </c>
      <c r="B58" s="425"/>
      <c r="C58" s="374" t="s">
        <v>579</v>
      </c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6"/>
      <c r="AC58" s="459" t="s">
        <v>330</v>
      </c>
      <c r="AD58" s="460"/>
      <c r="AE58" s="398">
        <f>SUM(AE53:AH57)</f>
        <v>0</v>
      </c>
      <c r="AF58" s="399"/>
      <c r="AG58" s="399"/>
      <c r="AH58" s="400"/>
      <c r="AI58" s="398">
        <f t="shared" ref="AI58" si="15">SUM(AI53:AL57)</f>
        <v>70000</v>
      </c>
      <c r="AJ58" s="399"/>
      <c r="AK58" s="399"/>
      <c r="AL58" s="400"/>
      <c r="AM58" s="398">
        <f t="shared" ref="AM58" si="16">SUM(AM53:AP57)</f>
        <v>70000</v>
      </c>
      <c r="AN58" s="399"/>
      <c r="AO58" s="399"/>
      <c r="AP58" s="400"/>
      <c r="AQ58" s="322">
        <f t="shared" si="12"/>
        <v>1</v>
      </c>
      <c r="AR58" s="323"/>
    </row>
    <row r="59" spans="1:44" ht="26.25" customHeight="1" x14ac:dyDescent="0.2">
      <c r="A59" s="436" t="s">
        <v>208</v>
      </c>
      <c r="B59" s="424"/>
      <c r="C59" s="300" t="s">
        <v>432</v>
      </c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2"/>
      <c r="AC59" s="461" t="s">
        <v>331</v>
      </c>
      <c r="AD59" s="462"/>
      <c r="AE59" s="305">
        <v>0</v>
      </c>
      <c r="AF59" s="306"/>
      <c r="AG59" s="306"/>
      <c r="AH59" s="307"/>
      <c r="AI59" s="286">
        <v>0</v>
      </c>
      <c r="AJ59" s="287"/>
      <c r="AK59" s="287"/>
      <c r="AL59" s="288"/>
      <c r="AM59" s="286">
        <v>0</v>
      </c>
      <c r="AN59" s="287"/>
      <c r="AO59" s="287"/>
      <c r="AP59" s="288"/>
      <c r="AQ59" s="289" t="str">
        <f t="shared" si="12"/>
        <v>n.é.</v>
      </c>
      <c r="AR59" s="290"/>
    </row>
    <row r="60" spans="1:44" ht="24" customHeight="1" x14ac:dyDescent="0.2">
      <c r="A60" s="436" t="s">
        <v>209</v>
      </c>
      <c r="B60" s="424"/>
      <c r="C60" s="300" t="s">
        <v>580</v>
      </c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2"/>
      <c r="AC60" s="461" t="s">
        <v>332</v>
      </c>
      <c r="AD60" s="462"/>
      <c r="AE60" s="305">
        <v>0</v>
      </c>
      <c r="AF60" s="306"/>
      <c r="AG60" s="306"/>
      <c r="AH60" s="307"/>
      <c r="AI60" s="286">
        <v>0</v>
      </c>
      <c r="AJ60" s="287"/>
      <c r="AK60" s="287"/>
      <c r="AL60" s="288"/>
      <c r="AM60" s="286">
        <v>0</v>
      </c>
      <c r="AN60" s="287"/>
      <c r="AO60" s="287"/>
      <c r="AP60" s="288"/>
      <c r="AQ60" s="289" t="str">
        <f t="shared" si="12"/>
        <v>n.é.</v>
      </c>
      <c r="AR60" s="290"/>
    </row>
    <row r="61" spans="1:44" ht="25.5" customHeight="1" x14ac:dyDescent="0.2">
      <c r="A61" s="436" t="s">
        <v>210</v>
      </c>
      <c r="B61" s="424"/>
      <c r="C61" s="300" t="s">
        <v>583</v>
      </c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2"/>
      <c r="AC61" s="461" t="s">
        <v>334</v>
      </c>
      <c r="AD61" s="462"/>
      <c r="AE61" s="305">
        <v>0</v>
      </c>
      <c r="AF61" s="306"/>
      <c r="AG61" s="306"/>
      <c r="AH61" s="307"/>
      <c r="AI61" s="286">
        <v>0</v>
      </c>
      <c r="AJ61" s="287"/>
      <c r="AK61" s="287"/>
      <c r="AL61" s="288"/>
      <c r="AM61" s="286">
        <v>0</v>
      </c>
      <c r="AN61" s="287"/>
      <c r="AO61" s="287"/>
      <c r="AP61" s="288"/>
      <c r="AQ61" s="289" t="str">
        <f t="shared" si="12"/>
        <v>n.é.</v>
      </c>
      <c r="AR61" s="290"/>
    </row>
    <row r="62" spans="1:44" ht="27" customHeight="1" x14ac:dyDescent="0.2">
      <c r="A62" s="436" t="s">
        <v>211</v>
      </c>
      <c r="B62" s="424"/>
      <c r="C62" s="300" t="s">
        <v>433</v>
      </c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2"/>
      <c r="AC62" s="461" t="s">
        <v>581</v>
      </c>
      <c r="AD62" s="462"/>
      <c r="AE62" s="305">
        <v>0</v>
      </c>
      <c r="AF62" s="306"/>
      <c r="AG62" s="306"/>
      <c r="AH62" s="307"/>
      <c r="AI62" s="286">
        <v>0</v>
      </c>
      <c r="AJ62" s="287"/>
      <c r="AK62" s="287"/>
      <c r="AL62" s="288"/>
      <c r="AM62" s="286">
        <v>0</v>
      </c>
      <c r="AN62" s="287"/>
      <c r="AO62" s="287"/>
      <c r="AP62" s="288"/>
      <c r="AQ62" s="289" t="str">
        <f t="shared" si="12"/>
        <v>n.é.</v>
      </c>
      <c r="AR62" s="290"/>
    </row>
    <row r="63" spans="1:44" ht="20.100000000000001" customHeight="1" x14ac:dyDescent="0.2">
      <c r="A63" s="436" t="s">
        <v>212</v>
      </c>
      <c r="B63" s="424"/>
      <c r="C63" s="300" t="s">
        <v>333</v>
      </c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2"/>
      <c r="AC63" s="461" t="s">
        <v>582</v>
      </c>
      <c r="AD63" s="462"/>
      <c r="AE63" s="305">
        <f>SUM('03'!AE94:AH94)</f>
        <v>0</v>
      </c>
      <c r="AF63" s="306"/>
      <c r="AG63" s="306"/>
      <c r="AH63" s="307"/>
      <c r="AI63" s="286">
        <f>SUM('03'!AI94:AL94)</f>
        <v>0</v>
      </c>
      <c r="AJ63" s="287"/>
      <c r="AK63" s="287"/>
      <c r="AL63" s="288"/>
      <c r="AM63" s="286">
        <f>SUM('03'!AM94:AP94)</f>
        <v>0</v>
      </c>
      <c r="AN63" s="287"/>
      <c r="AO63" s="287"/>
      <c r="AP63" s="288"/>
      <c r="AQ63" s="289" t="str">
        <f t="shared" si="12"/>
        <v>n.é.</v>
      </c>
      <c r="AR63" s="290"/>
    </row>
    <row r="64" spans="1:44" s="2" customFormat="1" ht="20.100000000000001" customHeight="1" x14ac:dyDescent="0.2">
      <c r="A64" s="435" t="s">
        <v>213</v>
      </c>
      <c r="B64" s="425"/>
      <c r="C64" s="374" t="s">
        <v>588</v>
      </c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6"/>
      <c r="AC64" s="459" t="s">
        <v>335</v>
      </c>
      <c r="AD64" s="460"/>
      <c r="AE64" s="398">
        <f>SUM(AE59:AH63)</f>
        <v>0</v>
      </c>
      <c r="AF64" s="399"/>
      <c r="AG64" s="399"/>
      <c r="AH64" s="400"/>
      <c r="AI64" s="398">
        <f t="shared" ref="AI64" si="17">SUM(AI59:AL63)</f>
        <v>0</v>
      </c>
      <c r="AJ64" s="399"/>
      <c r="AK64" s="399"/>
      <c r="AL64" s="400"/>
      <c r="AM64" s="398">
        <f t="shared" ref="AM64" si="18">SUM(AM59:AP63)</f>
        <v>0</v>
      </c>
      <c r="AN64" s="399"/>
      <c r="AO64" s="399"/>
      <c r="AP64" s="400"/>
      <c r="AQ64" s="322" t="str">
        <f t="shared" si="12"/>
        <v>n.é.</v>
      </c>
      <c r="AR64" s="323"/>
    </row>
    <row r="65" spans="1:44" ht="29.25" customHeight="1" x14ac:dyDescent="0.2">
      <c r="A65" s="436" t="s">
        <v>214</v>
      </c>
      <c r="B65" s="424"/>
      <c r="C65" s="300" t="s">
        <v>434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2"/>
      <c r="AC65" s="461" t="s">
        <v>336</v>
      </c>
      <c r="AD65" s="462"/>
      <c r="AE65" s="305">
        <v>0</v>
      </c>
      <c r="AF65" s="306"/>
      <c r="AG65" s="306"/>
      <c r="AH65" s="307"/>
      <c r="AI65" s="286">
        <v>0</v>
      </c>
      <c r="AJ65" s="287"/>
      <c r="AK65" s="287"/>
      <c r="AL65" s="288"/>
      <c r="AM65" s="286">
        <v>0</v>
      </c>
      <c r="AN65" s="287"/>
      <c r="AO65" s="287"/>
      <c r="AP65" s="288"/>
      <c r="AQ65" s="289" t="str">
        <f t="shared" si="12"/>
        <v>n.é.</v>
      </c>
      <c r="AR65" s="290"/>
    </row>
    <row r="66" spans="1:44" ht="29.25" customHeight="1" x14ac:dyDescent="0.2">
      <c r="A66" s="436" t="s">
        <v>215</v>
      </c>
      <c r="B66" s="424"/>
      <c r="C66" s="300" t="s">
        <v>586</v>
      </c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2"/>
      <c r="AC66" s="461" t="s">
        <v>337</v>
      </c>
      <c r="AD66" s="462"/>
      <c r="AE66" s="305">
        <v>0</v>
      </c>
      <c r="AF66" s="306"/>
      <c r="AG66" s="306"/>
      <c r="AH66" s="307"/>
      <c r="AI66" s="286">
        <v>0</v>
      </c>
      <c r="AJ66" s="287"/>
      <c r="AK66" s="287"/>
      <c r="AL66" s="288"/>
      <c r="AM66" s="286">
        <v>0</v>
      </c>
      <c r="AN66" s="287"/>
      <c r="AO66" s="287"/>
      <c r="AP66" s="288"/>
      <c r="AQ66" s="289" t="str">
        <f t="shared" si="12"/>
        <v>n.é.</v>
      </c>
      <c r="AR66" s="290"/>
    </row>
    <row r="67" spans="1:44" ht="27.75" customHeight="1" x14ac:dyDescent="0.2">
      <c r="A67" s="436" t="s">
        <v>216</v>
      </c>
      <c r="B67" s="424"/>
      <c r="C67" s="300" t="s">
        <v>587</v>
      </c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2"/>
      <c r="AC67" s="461" t="s">
        <v>339</v>
      </c>
      <c r="AD67" s="462"/>
      <c r="AE67" s="305">
        <v>0</v>
      </c>
      <c r="AF67" s="306"/>
      <c r="AG67" s="306"/>
      <c r="AH67" s="307"/>
      <c r="AI67" s="286">
        <v>0</v>
      </c>
      <c r="AJ67" s="287"/>
      <c r="AK67" s="287"/>
      <c r="AL67" s="288"/>
      <c r="AM67" s="286">
        <v>0</v>
      </c>
      <c r="AN67" s="287"/>
      <c r="AO67" s="287"/>
      <c r="AP67" s="288"/>
      <c r="AQ67" s="289" t="str">
        <f t="shared" si="12"/>
        <v>n.é.</v>
      </c>
      <c r="AR67" s="290"/>
    </row>
    <row r="68" spans="1:44" ht="27.75" customHeight="1" x14ac:dyDescent="0.2">
      <c r="A68" s="436" t="s">
        <v>217</v>
      </c>
      <c r="B68" s="424"/>
      <c r="C68" s="300" t="s">
        <v>435</v>
      </c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2"/>
      <c r="AC68" s="461" t="s">
        <v>584</v>
      </c>
      <c r="AD68" s="462"/>
      <c r="AE68" s="305">
        <v>0</v>
      </c>
      <c r="AF68" s="306"/>
      <c r="AG68" s="306"/>
      <c r="AH68" s="307"/>
      <c r="AI68" s="286">
        <v>0</v>
      </c>
      <c r="AJ68" s="287"/>
      <c r="AK68" s="287"/>
      <c r="AL68" s="288"/>
      <c r="AM68" s="286">
        <v>0</v>
      </c>
      <c r="AN68" s="287"/>
      <c r="AO68" s="287"/>
      <c r="AP68" s="288"/>
      <c r="AQ68" s="289" t="str">
        <f t="shared" si="12"/>
        <v>n.é.</v>
      </c>
      <c r="AR68" s="290"/>
    </row>
    <row r="69" spans="1:44" ht="20.100000000000001" customHeight="1" x14ac:dyDescent="0.2">
      <c r="A69" s="436" t="s">
        <v>218</v>
      </c>
      <c r="B69" s="424"/>
      <c r="C69" s="300" t="s">
        <v>338</v>
      </c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2"/>
      <c r="AC69" s="461" t="s">
        <v>585</v>
      </c>
      <c r="AD69" s="462"/>
      <c r="AE69" s="305">
        <f>SUM('03'!AE100:AH100)</f>
        <v>0</v>
      </c>
      <c r="AF69" s="306"/>
      <c r="AG69" s="306"/>
      <c r="AH69" s="307"/>
      <c r="AI69" s="286">
        <f>SUM('03'!AI102:AL102)</f>
        <v>0</v>
      </c>
      <c r="AJ69" s="287"/>
      <c r="AK69" s="287"/>
      <c r="AL69" s="288"/>
      <c r="AM69" s="286">
        <f>SUM('03'!AM102:AP102)</f>
        <v>0</v>
      </c>
      <c r="AN69" s="287"/>
      <c r="AO69" s="287"/>
      <c r="AP69" s="288"/>
      <c r="AQ69" s="289" t="str">
        <f t="shared" si="12"/>
        <v>n.é.</v>
      </c>
      <c r="AR69" s="290"/>
    </row>
    <row r="70" spans="1:44" s="2" customFormat="1" ht="20.100000000000001" customHeight="1" x14ac:dyDescent="0.2">
      <c r="A70" s="435" t="s">
        <v>219</v>
      </c>
      <c r="B70" s="425"/>
      <c r="C70" s="374" t="s">
        <v>589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6"/>
      <c r="AC70" s="459" t="s">
        <v>340</v>
      </c>
      <c r="AD70" s="460"/>
      <c r="AE70" s="398">
        <f>SUM(AE65:AH69)</f>
        <v>0</v>
      </c>
      <c r="AF70" s="399"/>
      <c r="AG70" s="399"/>
      <c r="AH70" s="400"/>
      <c r="AI70" s="398">
        <f t="shared" ref="AI70" si="19">SUM(AI65:AL69)</f>
        <v>0</v>
      </c>
      <c r="AJ70" s="399"/>
      <c r="AK70" s="399"/>
      <c r="AL70" s="400"/>
      <c r="AM70" s="398">
        <f t="shared" ref="AM70" si="20">SUM(AM65:AP69)</f>
        <v>0</v>
      </c>
      <c r="AN70" s="399"/>
      <c r="AO70" s="399"/>
      <c r="AP70" s="400"/>
      <c r="AQ70" s="322" t="str">
        <f t="shared" si="12"/>
        <v>n.é.</v>
      </c>
      <c r="AR70" s="323"/>
    </row>
    <row r="71" spans="1:44" s="2" customFormat="1" ht="20.100000000000001" customHeight="1" x14ac:dyDescent="0.2">
      <c r="A71" s="468" t="s">
        <v>220</v>
      </c>
      <c r="B71" s="469"/>
      <c r="C71" s="470" t="s">
        <v>590</v>
      </c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2"/>
      <c r="AC71" s="473" t="s">
        <v>341</v>
      </c>
      <c r="AD71" s="474"/>
      <c r="AE71" s="463">
        <f>AE20+AE26+AE40+AE52+AE58+AE64+AE70</f>
        <v>177080454</v>
      </c>
      <c r="AF71" s="464"/>
      <c r="AG71" s="464"/>
      <c r="AH71" s="465"/>
      <c r="AI71" s="463">
        <f t="shared" ref="AI71" si="21">AI20+AI26+AI40+AI52+AI58+AI64+AI70</f>
        <v>225965911</v>
      </c>
      <c r="AJ71" s="464"/>
      <c r="AK71" s="464"/>
      <c r="AL71" s="465"/>
      <c r="AM71" s="463">
        <f t="shared" ref="AM71" si="22">AM20+AM26+AM40+AM52+AM58+AM64+AM70</f>
        <v>220610851</v>
      </c>
      <c r="AN71" s="464"/>
      <c r="AO71" s="464"/>
      <c r="AP71" s="465"/>
      <c r="AQ71" s="466">
        <f t="shared" si="12"/>
        <v>0.97630146964955256</v>
      </c>
      <c r="AR71" s="467"/>
    </row>
    <row r="72" spans="1:44" ht="20.100000000000001" customHeight="1" x14ac:dyDescent="0.2">
      <c r="A72" s="436" t="s">
        <v>221</v>
      </c>
      <c r="B72" s="424"/>
      <c r="C72" s="324" t="s">
        <v>591</v>
      </c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5"/>
      <c r="AB72" s="326"/>
      <c r="AC72" s="303" t="s">
        <v>342</v>
      </c>
      <c r="AD72" s="304"/>
      <c r="AE72" s="305">
        <v>0</v>
      </c>
      <c r="AF72" s="306"/>
      <c r="AG72" s="306"/>
      <c r="AH72" s="307"/>
      <c r="AI72" s="286">
        <v>0</v>
      </c>
      <c r="AJ72" s="287"/>
      <c r="AK72" s="287"/>
      <c r="AL72" s="288"/>
      <c r="AM72" s="286">
        <v>0</v>
      </c>
      <c r="AN72" s="287"/>
      <c r="AO72" s="287"/>
      <c r="AP72" s="288"/>
      <c r="AQ72" s="289" t="str">
        <f t="shared" ref="AQ72:AQ103" si="23">IF(AI72&gt;0,AM72/AI72,"n.é.")</f>
        <v>n.é.</v>
      </c>
      <c r="AR72" s="290"/>
    </row>
    <row r="73" spans="1:44" ht="20.100000000000001" customHeight="1" x14ac:dyDescent="0.2">
      <c r="A73" s="436" t="s">
        <v>222</v>
      </c>
      <c r="B73" s="424"/>
      <c r="C73" s="300" t="s">
        <v>343</v>
      </c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2"/>
      <c r="AC73" s="303" t="s">
        <v>344</v>
      </c>
      <c r="AD73" s="304"/>
      <c r="AE73" s="305">
        <v>0</v>
      </c>
      <c r="AF73" s="306"/>
      <c r="AG73" s="306"/>
      <c r="AH73" s="307"/>
      <c r="AI73" s="286">
        <v>0</v>
      </c>
      <c r="AJ73" s="287"/>
      <c r="AK73" s="287"/>
      <c r="AL73" s="288"/>
      <c r="AM73" s="286">
        <v>0</v>
      </c>
      <c r="AN73" s="287"/>
      <c r="AO73" s="287"/>
      <c r="AP73" s="288"/>
      <c r="AQ73" s="289" t="str">
        <f t="shared" si="23"/>
        <v>n.é.</v>
      </c>
      <c r="AR73" s="290"/>
    </row>
    <row r="74" spans="1:44" ht="20.100000000000001" customHeight="1" x14ac:dyDescent="0.2">
      <c r="A74" s="436" t="s">
        <v>223</v>
      </c>
      <c r="B74" s="424"/>
      <c r="C74" s="324" t="s">
        <v>592</v>
      </c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5"/>
      <c r="AB74" s="326"/>
      <c r="AC74" s="303" t="s">
        <v>345</v>
      </c>
      <c r="AD74" s="304"/>
      <c r="AE74" s="305">
        <v>0</v>
      </c>
      <c r="AF74" s="306"/>
      <c r="AG74" s="306"/>
      <c r="AH74" s="307"/>
      <c r="AI74" s="286">
        <v>0</v>
      </c>
      <c r="AJ74" s="287"/>
      <c r="AK74" s="287"/>
      <c r="AL74" s="288"/>
      <c r="AM74" s="286">
        <v>0</v>
      </c>
      <c r="AN74" s="287"/>
      <c r="AO74" s="287"/>
      <c r="AP74" s="288"/>
      <c r="AQ74" s="289" t="str">
        <f t="shared" si="23"/>
        <v>n.é.</v>
      </c>
      <c r="AR74" s="290"/>
    </row>
    <row r="75" spans="1:44" s="2" customFormat="1" ht="20.100000000000001" customHeight="1" x14ac:dyDescent="0.2">
      <c r="A75" s="435" t="s">
        <v>224</v>
      </c>
      <c r="B75" s="425"/>
      <c r="C75" s="374" t="s">
        <v>595</v>
      </c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6"/>
      <c r="AC75" s="333" t="s">
        <v>346</v>
      </c>
      <c r="AD75" s="334"/>
      <c r="AE75" s="456">
        <f>SUM(AE72:AH74)</f>
        <v>0</v>
      </c>
      <c r="AF75" s="457"/>
      <c r="AG75" s="457"/>
      <c r="AH75" s="458"/>
      <c r="AI75" s="456">
        <f t="shared" ref="AI75" si="24">SUM(AI72:AL74)</f>
        <v>0</v>
      </c>
      <c r="AJ75" s="457"/>
      <c r="AK75" s="457"/>
      <c r="AL75" s="458"/>
      <c r="AM75" s="456">
        <f t="shared" ref="AM75" si="25">SUM(AM72:AP74)</f>
        <v>0</v>
      </c>
      <c r="AN75" s="457"/>
      <c r="AO75" s="457"/>
      <c r="AP75" s="458"/>
      <c r="AQ75" s="322" t="str">
        <f t="shared" si="23"/>
        <v>n.é.</v>
      </c>
      <c r="AR75" s="323"/>
    </row>
    <row r="76" spans="1:44" ht="20.100000000000001" customHeight="1" x14ac:dyDescent="0.2">
      <c r="A76" s="436" t="s">
        <v>225</v>
      </c>
      <c r="B76" s="424"/>
      <c r="C76" s="300" t="s">
        <v>347</v>
      </c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2"/>
      <c r="AC76" s="303" t="s">
        <v>348</v>
      </c>
      <c r="AD76" s="304"/>
      <c r="AE76" s="305">
        <v>0</v>
      </c>
      <c r="AF76" s="306"/>
      <c r="AG76" s="306"/>
      <c r="AH76" s="307"/>
      <c r="AI76" s="286">
        <v>0</v>
      </c>
      <c r="AJ76" s="287"/>
      <c r="AK76" s="287"/>
      <c r="AL76" s="288"/>
      <c r="AM76" s="286">
        <v>0</v>
      </c>
      <c r="AN76" s="287"/>
      <c r="AO76" s="287"/>
      <c r="AP76" s="288"/>
      <c r="AQ76" s="289" t="str">
        <f t="shared" si="23"/>
        <v>n.é.</v>
      </c>
      <c r="AR76" s="290"/>
    </row>
    <row r="77" spans="1:44" ht="20.100000000000001" customHeight="1" x14ac:dyDescent="0.2">
      <c r="A77" s="436" t="s">
        <v>226</v>
      </c>
      <c r="B77" s="424"/>
      <c r="C77" s="324" t="s">
        <v>593</v>
      </c>
      <c r="D77" s="325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6"/>
      <c r="AC77" s="303" t="s">
        <v>349</v>
      </c>
      <c r="AD77" s="304"/>
      <c r="AE77" s="305">
        <v>0</v>
      </c>
      <c r="AF77" s="306"/>
      <c r="AG77" s="306"/>
      <c r="AH77" s="307"/>
      <c r="AI77" s="286">
        <v>0</v>
      </c>
      <c r="AJ77" s="287"/>
      <c r="AK77" s="287"/>
      <c r="AL77" s="288"/>
      <c r="AM77" s="286">
        <v>0</v>
      </c>
      <c r="AN77" s="287"/>
      <c r="AO77" s="287"/>
      <c r="AP77" s="288"/>
      <c r="AQ77" s="289" t="str">
        <f t="shared" si="23"/>
        <v>n.é.</v>
      </c>
      <c r="AR77" s="290"/>
    </row>
    <row r="78" spans="1:44" ht="20.100000000000001" customHeight="1" x14ac:dyDescent="0.2">
      <c r="A78" s="436" t="s">
        <v>227</v>
      </c>
      <c r="B78" s="424"/>
      <c r="C78" s="300" t="s">
        <v>350</v>
      </c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2"/>
      <c r="AC78" s="303" t="s">
        <v>351</v>
      </c>
      <c r="AD78" s="304"/>
      <c r="AE78" s="305">
        <v>0</v>
      </c>
      <c r="AF78" s="306"/>
      <c r="AG78" s="306"/>
      <c r="AH78" s="307"/>
      <c r="AI78" s="286">
        <v>0</v>
      </c>
      <c r="AJ78" s="287"/>
      <c r="AK78" s="287"/>
      <c r="AL78" s="288"/>
      <c r="AM78" s="286">
        <v>0</v>
      </c>
      <c r="AN78" s="287"/>
      <c r="AO78" s="287"/>
      <c r="AP78" s="288"/>
      <c r="AQ78" s="289" t="str">
        <f t="shared" si="23"/>
        <v>n.é.</v>
      </c>
      <c r="AR78" s="290"/>
    </row>
    <row r="79" spans="1:44" ht="20.100000000000001" customHeight="1" x14ac:dyDescent="0.2">
      <c r="A79" s="436" t="s">
        <v>228</v>
      </c>
      <c r="B79" s="424"/>
      <c r="C79" s="324" t="s">
        <v>594</v>
      </c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6"/>
      <c r="AC79" s="303" t="s">
        <v>352</v>
      </c>
      <c r="AD79" s="304"/>
      <c r="AE79" s="305">
        <v>0</v>
      </c>
      <c r="AF79" s="306"/>
      <c r="AG79" s="306"/>
      <c r="AH79" s="307"/>
      <c r="AI79" s="286">
        <v>0</v>
      </c>
      <c r="AJ79" s="287"/>
      <c r="AK79" s="287"/>
      <c r="AL79" s="288"/>
      <c r="AM79" s="286">
        <v>0</v>
      </c>
      <c r="AN79" s="287"/>
      <c r="AO79" s="287"/>
      <c r="AP79" s="288"/>
      <c r="AQ79" s="289" t="str">
        <f t="shared" si="23"/>
        <v>n.é.</v>
      </c>
      <c r="AR79" s="290"/>
    </row>
    <row r="80" spans="1:44" s="2" customFormat="1" ht="20.100000000000001" customHeight="1" x14ac:dyDescent="0.2">
      <c r="A80" s="435" t="s">
        <v>229</v>
      </c>
      <c r="B80" s="425"/>
      <c r="C80" s="330" t="s">
        <v>596</v>
      </c>
      <c r="D80" s="331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2"/>
      <c r="AC80" s="333" t="s">
        <v>353</v>
      </c>
      <c r="AD80" s="334"/>
      <c r="AE80" s="456">
        <f>SUM(AE76:AH79)</f>
        <v>0</v>
      </c>
      <c r="AF80" s="457"/>
      <c r="AG80" s="457"/>
      <c r="AH80" s="458"/>
      <c r="AI80" s="456">
        <f t="shared" ref="AI80" si="26">SUM(AI76:AL79)</f>
        <v>0</v>
      </c>
      <c r="AJ80" s="457"/>
      <c r="AK80" s="457"/>
      <c r="AL80" s="458"/>
      <c r="AM80" s="456">
        <f t="shared" ref="AM80" si="27">SUM(AM76:AP79)</f>
        <v>0</v>
      </c>
      <c r="AN80" s="457"/>
      <c r="AO80" s="457"/>
      <c r="AP80" s="458"/>
      <c r="AQ80" s="322" t="str">
        <f t="shared" si="23"/>
        <v>n.é.</v>
      </c>
      <c r="AR80" s="323"/>
    </row>
    <row r="81" spans="1:44" ht="20.100000000000001" customHeight="1" x14ac:dyDescent="0.2">
      <c r="A81" s="436" t="s">
        <v>230</v>
      </c>
      <c r="B81" s="424"/>
      <c r="C81" s="300" t="s">
        <v>354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2"/>
      <c r="AC81" s="333" t="s">
        <v>355</v>
      </c>
      <c r="AD81" s="334"/>
      <c r="AE81" s="456">
        <v>63930635</v>
      </c>
      <c r="AF81" s="457"/>
      <c r="AG81" s="457"/>
      <c r="AH81" s="458"/>
      <c r="AI81" s="286">
        <v>91465063</v>
      </c>
      <c r="AJ81" s="287"/>
      <c r="AK81" s="287"/>
      <c r="AL81" s="288"/>
      <c r="AM81" s="286">
        <f>SUM('03'!AM115:AP115,'04'!AM83:AP83)</f>
        <v>91465063</v>
      </c>
      <c r="AN81" s="287"/>
      <c r="AO81" s="287"/>
      <c r="AP81" s="288"/>
      <c r="AQ81" s="289">
        <f t="shared" si="23"/>
        <v>1</v>
      </c>
      <c r="AR81" s="290"/>
    </row>
    <row r="82" spans="1:44" ht="20.100000000000001" customHeight="1" x14ac:dyDescent="0.2">
      <c r="A82" s="436" t="s">
        <v>231</v>
      </c>
      <c r="B82" s="424"/>
      <c r="C82" s="300" t="s">
        <v>356</v>
      </c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2"/>
      <c r="AC82" s="303" t="s">
        <v>357</v>
      </c>
      <c r="AD82" s="304"/>
      <c r="AE82" s="305">
        <v>0</v>
      </c>
      <c r="AF82" s="306"/>
      <c r="AG82" s="306"/>
      <c r="AH82" s="307"/>
      <c r="AI82" s="286">
        <v>0</v>
      </c>
      <c r="AJ82" s="287"/>
      <c r="AK82" s="287"/>
      <c r="AL82" s="288"/>
      <c r="AM82" s="286">
        <v>0</v>
      </c>
      <c r="AN82" s="287"/>
      <c r="AO82" s="287"/>
      <c r="AP82" s="288"/>
      <c r="AQ82" s="289" t="str">
        <f t="shared" si="23"/>
        <v>n.é.</v>
      </c>
      <c r="AR82" s="290"/>
    </row>
    <row r="83" spans="1:44" s="2" customFormat="1" ht="20.100000000000001" customHeight="1" x14ac:dyDescent="0.2">
      <c r="A83" s="435" t="s">
        <v>232</v>
      </c>
      <c r="B83" s="425"/>
      <c r="C83" s="374" t="s">
        <v>598</v>
      </c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6"/>
      <c r="AC83" s="333" t="s">
        <v>358</v>
      </c>
      <c r="AD83" s="334"/>
      <c r="AE83" s="429">
        <f>SUM(AE81:AH82)</f>
        <v>63930635</v>
      </c>
      <c r="AF83" s="430"/>
      <c r="AG83" s="430"/>
      <c r="AH83" s="431"/>
      <c r="AI83" s="429">
        <f t="shared" ref="AI83" si="28">SUM(AI81:AL82)</f>
        <v>91465063</v>
      </c>
      <c r="AJ83" s="430"/>
      <c r="AK83" s="430"/>
      <c r="AL83" s="431"/>
      <c r="AM83" s="429">
        <f t="shared" ref="AM83" si="29">SUM(AM81:AP82)</f>
        <v>91465063</v>
      </c>
      <c r="AN83" s="430"/>
      <c r="AO83" s="430"/>
      <c r="AP83" s="431"/>
      <c r="AQ83" s="322">
        <f t="shared" si="23"/>
        <v>1</v>
      </c>
      <c r="AR83" s="323"/>
    </row>
    <row r="84" spans="1:44" ht="20.100000000000001" customHeight="1" x14ac:dyDescent="0.2">
      <c r="A84" s="436" t="s">
        <v>233</v>
      </c>
      <c r="B84" s="424"/>
      <c r="C84" s="324" t="s">
        <v>359</v>
      </c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6"/>
      <c r="AC84" s="303" t="s">
        <v>360</v>
      </c>
      <c r="AD84" s="304"/>
      <c r="AE84" s="305">
        <v>3325761</v>
      </c>
      <c r="AF84" s="306"/>
      <c r="AG84" s="306"/>
      <c r="AH84" s="307"/>
      <c r="AI84" s="286">
        <f>SUM('03'!AI117:AL117)</f>
        <v>4449797</v>
      </c>
      <c r="AJ84" s="287"/>
      <c r="AK84" s="287"/>
      <c r="AL84" s="288"/>
      <c r="AM84" s="286">
        <f>SUM('03'!AM117:AP117)</f>
        <v>4449797</v>
      </c>
      <c r="AN84" s="287"/>
      <c r="AO84" s="287"/>
      <c r="AP84" s="288"/>
      <c r="AQ84" s="289">
        <f t="shared" si="23"/>
        <v>1</v>
      </c>
      <c r="AR84" s="290"/>
    </row>
    <row r="85" spans="1:44" ht="20.100000000000001" customHeight="1" thickBot="1" x14ac:dyDescent="0.25">
      <c r="A85" s="436" t="s">
        <v>234</v>
      </c>
      <c r="B85" s="424"/>
      <c r="C85" s="353" t="s">
        <v>361</v>
      </c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4"/>
      <c r="Q85" s="354"/>
      <c r="R85" s="354"/>
      <c r="S85" s="354"/>
      <c r="T85" s="354"/>
      <c r="U85" s="354"/>
      <c r="V85" s="354"/>
      <c r="W85" s="354"/>
      <c r="X85" s="354"/>
      <c r="Y85" s="354"/>
      <c r="Z85" s="354"/>
      <c r="AA85" s="354"/>
      <c r="AB85" s="355"/>
      <c r="AC85" s="356" t="s">
        <v>362</v>
      </c>
      <c r="AD85" s="357"/>
      <c r="AE85" s="358">
        <v>0</v>
      </c>
      <c r="AF85" s="359"/>
      <c r="AG85" s="359"/>
      <c r="AH85" s="360"/>
      <c r="AI85" s="340">
        <v>0</v>
      </c>
      <c r="AJ85" s="341"/>
      <c r="AK85" s="341"/>
      <c r="AL85" s="342"/>
      <c r="AM85" s="340">
        <v>0</v>
      </c>
      <c r="AN85" s="341"/>
      <c r="AO85" s="341"/>
      <c r="AP85" s="342"/>
      <c r="AQ85" s="343" t="str">
        <f t="shared" si="23"/>
        <v>n.é.</v>
      </c>
      <c r="AR85" s="344"/>
    </row>
    <row r="86" spans="1:44" ht="20.100000000000001" customHeight="1" thickTop="1" thickBot="1" x14ac:dyDescent="0.25">
      <c r="A86" s="436" t="s">
        <v>235</v>
      </c>
      <c r="B86" s="424"/>
      <c r="C86" s="345" t="s">
        <v>363</v>
      </c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7"/>
      <c r="AC86" s="348" t="s">
        <v>364</v>
      </c>
      <c r="AD86" s="349"/>
      <c r="AE86" s="350">
        <v>0</v>
      </c>
      <c r="AF86" s="351"/>
      <c r="AG86" s="351"/>
      <c r="AH86" s="352"/>
      <c r="AI86" s="335">
        <v>0</v>
      </c>
      <c r="AJ86" s="336"/>
      <c r="AK86" s="336"/>
      <c r="AL86" s="337"/>
      <c r="AM86" s="350">
        <v>0</v>
      </c>
      <c r="AN86" s="351"/>
      <c r="AO86" s="351"/>
      <c r="AP86" s="352"/>
      <c r="AQ86" s="338" t="str">
        <f t="shared" si="23"/>
        <v>n.é.</v>
      </c>
      <c r="AR86" s="339"/>
    </row>
    <row r="87" spans="1:44" ht="20.100000000000001" customHeight="1" thickTop="1" x14ac:dyDescent="0.2">
      <c r="A87" s="436" t="s">
        <v>236</v>
      </c>
      <c r="B87" s="424"/>
      <c r="C87" s="366" t="s">
        <v>597</v>
      </c>
      <c r="D87" s="367"/>
      <c r="E87" s="367"/>
      <c r="F87" s="367"/>
      <c r="G87" s="367"/>
      <c r="H87" s="367"/>
      <c r="I87" s="367"/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8"/>
      <c r="AC87" s="369" t="s">
        <v>365</v>
      </c>
      <c r="AD87" s="370"/>
      <c r="AE87" s="371">
        <v>0</v>
      </c>
      <c r="AF87" s="372"/>
      <c r="AG87" s="372"/>
      <c r="AH87" s="373"/>
      <c r="AI87" s="361">
        <v>0</v>
      </c>
      <c r="AJ87" s="362"/>
      <c r="AK87" s="362"/>
      <c r="AL87" s="363"/>
      <c r="AM87" s="361">
        <v>0</v>
      </c>
      <c r="AN87" s="362"/>
      <c r="AO87" s="362"/>
      <c r="AP87" s="363"/>
      <c r="AQ87" s="364" t="str">
        <f t="shared" si="23"/>
        <v>n.é.</v>
      </c>
      <c r="AR87" s="365"/>
    </row>
    <row r="88" spans="1:44" ht="20.100000000000001" customHeight="1" x14ac:dyDescent="0.2">
      <c r="A88" s="436" t="s">
        <v>237</v>
      </c>
      <c r="B88" s="424"/>
      <c r="C88" s="300" t="s">
        <v>366</v>
      </c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2"/>
      <c r="AC88" s="303" t="s">
        <v>367</v>
      </c>
      <c r="AD88" s="304"/>
      <c r="AE88" s="305">
        <v>0</v>
      </c>
      <c r="AF88" s="306"/>
      <c r="AG88" s="306"/>
      <c r="AH88" s="307"/>
      <c r="AI88" s="286">
        <v>0</v>
      </c>
      <c r="AJ88" s="287"/>
      <c r="AK88" s="287"/>
      <c r="AL88" s="288"/>
      <c r="AM88" s="286">
        <v>0</v>
      </c>
      <c r="AN88" s="287"/>
      <c r="AO88" s="287"/>
      <c r="AP88" s="288"/>
      <c r="AQ88" s="289" t="str">
        <f t="shared" si="23"/>
        <v>n.é.</v>
      </c>
      <c r="AR88" s="290"/>
    </row>
    <row r="89" spans="1:44" ht="20.100000000000001" customHeight="1" x14ac:dyDescent="0.2">
      <c r="A89" s="436" t="s">
        <v>238</v>
      </c>
      <c r="B89" s="424"/>
      <c r="C89" s="300" t="s">
        <v>602</v>
      </c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2"/>
      <c r="AC89" s="303" t="s">
        <v>600</v>
      </c>
      <c r="AD89" s="304"/>
      <c r="AE89" s="305">
        <v>0</v>
      </c>
      <c r="AF89" s="306"/>
      <c r="AG89" s="306"/>
      <c r="AH89" s="307"/>
      <c r="AI89" s="286">
        <v>0</v>
      </c>
      <c r="AJ89" s="287"/>
      <c r="AK89" s="287"/>
      <c r="AL89" s="288"/>
      <c r="AM89" s="286">
        <v>0</v>
      </c>
      <c r="AN89" s="287"/>
      <c r="AO89" s="287"/>
      <c r="AP89" s="288"/>
      <c r="AQ89" s="289" t="str">
        <f t="shared" si="23"/>
        <v>n.é.</v>
      </c>
      <c r="AR89" s="290"/>
    </row>
    <row r="90" spans="1:44" ht="20.100000000000001" customHeight="1" x14ac:dyDescent="0.2">
      <c r="A90" s="436" t="s">
        <v>239</v>
      </c>
      <c r="B90" s="424"/>
      <c r="C90" s="300" t="s">
        <v>603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2"/>
      <c r="AC90" s="303" t="s">
        <v>601</v>
      </c>
      <c r="AD90" s="304"/>
      <c r="AE90" s="305">
        <v>0</v>
      </c>
      <c r="AF90" s="306"/>
      <c r="AG90" s="306"/>
      <c r="AH90" s="307"/>
      <c r="AI90" s="286">
        <v>0</v>
      </c>
      <c r="AJ90" s="287"/>
      <c r="AK90" s="287"/>
      <c r="AL90" s="288"/>
      <c r="AM90" s="286">
        <v>0</v>
      </c>
      <c r="AN90" s="287"/>
      <c r="AO90" s="287"/>
      <c r="AP90" s="288"/>
      <c r="AQ90" s="289" t="str">
        <f t="shared" si="23"/>
        <v>n.é.</v>
      </c>
      <c r="AR90" s="290"/>
    </row>
    <row r="91" spans="1:44" s="2" customFormat="1" ht="20.100000000000001" customHeight="1" x14ac:dyDescent="0.2">
      <c r="A91" s="435" t="s">
        <v>240</v>
      </c>
      <c r="B91" s="425"/>
      <c r="C91" s="374" t="s">
        <v>605</v>
      </c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6"/>
      <c r="AC91" s="333" t="s">
        <v>599</v>
      </c>
      <c r="AD91" s="334"/>
      <c r="AE91" s="456">
        <f>SUM(AE89:AH90)</f>
        <v>0</v>
      </c>
      <c r="AF91" s="457"/>
      <c r="AG91" s="457"/>
      <c r="AH91" s="458"/>
      <c r="AI91" s="456">
        <f t="shared" ref="AI91" si="30">SUM(AI89:AL90)</f>
        <v>0</v>
      </c>
      <c r="AJ91" s="457"/>
      <c r="AK91" s="457"/>
      <c r="AL91" s="458"/>
      <c r="AM91" s="456">
        <f t="shared" ref="AM91" si="31">SUM(AM89:AP90)</f>
        <v>0</v>
      </c>
      <c r="AN91" s="457"/>
      <c r="AO91" s="457"/>
      <c r="AP91" s="458"/>
      <c r="AQ91" s="322" t="str">
        <f t="shared" si="23"/>
        <v>n.é.</v>
      </c>
      <c r="AR91" s="323"/>
    </row>
    <row r="92" spans="1:44" s="2" customFormat="1" ht="20.100000000000001" customHeight="1" x14ac:dyDescent="0.2">
      <c r="A92" s="435" t="s">
        <v>473</v>
      </c>
      <c r="B92" s="425"/>
      <c r="C92" s="374" t="s">
        <v>604</v>
      </c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6"/>
      <c r="AC92" s="333" t="s">
        <v>368</v>
      </c>
      <c r="AD92" s="334"/>
      <c r="AE92" s="429">
        <f>AE75+AE80+SUM(AE83:AH88)+AE91</f>
        <v>67256396</v>
      </c>
      <c r="AF92" s="430"/>
      <c r="AG92" s="430"/>
      <c r="AH92" s="431"/>
      <c r="AI92" s="429">
        <f t="shared" ref="AI92" si="32">AI75+AI80+SUM(AI83:AL88)+AI91</f>
        <v>95914860</v>
      </c>
      <c r="AJ92" s="430"/>
      <c r="AK92" s="430"/>
      <c r="AL92" s="431"/>
      <c r="AM92" s="429">
        <f t="shared" ref="AM92" si="33">AM75+AM80+SUM(AM83:AP88)+AM91</f>
        <v>95914860</v>
      </c>
      <c r="AN92" s="430"/>
      <c r="AO92" s="430"/>
      <c r="AP92" s="431"/>
      <c r="AQ92" s="322">
        <f t="shared" si="23"/>
        <v>1</v>
      </c>
      <c r="AR92" s="323"/>
    </row>
    <row r="93" spans="1:44" ht="20.100000000000001" customHeight="1" x14ac:dyDescent="0.2">
      <c r="A93" s="436" t="s">
        <v>474</v>
      </c>
      <c r="B93" s="424"/>
      <c r="C93" s="300" t="s">
        <v>748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2"/>
      <c r="AC93" s="303" t="s">
        <v>370</v>
      </c>
      <c r="AD93" s="304"/>
      <c r="AE93" s="305">
        <v>0</v>
      </c>
      <c r="AF93" s="306"/>
      <c r="AG93" s="306"/>
      <c r="AH93" s="307"/>
      <c r="AI93" s="286">
        <v>0</v>
      </c>
      <c r="AJ93" s="287"/>
      <c r="AK93" s="287"/>
      <c r="AL93" s="288"/>
      <c r="AM93" s="286">
        <v>0</v>
      </c>
      <c r="AN93" s="287"/>
      <c r="AO93" s="287"/>
      <c r="AP93" s="288"/>
      <c r="AQ93" s="289" t="str">
        <f t="shared" si="23"/>
        <v>n.é.</v>
      </c>
      <c r="AR93" s="290"/>
    </row>
    <row r="94" spans="1:44" ht="20.100000000000001" customHeight="1" x14ac:dyDescent="0.2">
      <c r="A94" s="436" t="s">
        <v>475</v>
      </c>
      <c r="B94" s="424"/>
      <c r="C94" s="300" t="s">
        <v>371</v>
      </c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2"/>
      <c r="AC94" s="303" t="s">
        <v>372</v>
      </c>
      <c r="AD94" s="304"/>
      <c r="AE94" s="305">
        <v>0</v>
      </c>
      <c r="AF94" s="306"/>
      <c r="AG94" s="306"/>
      <c r="AH94" s="307"/>
      <c r="AI94" s="286">
        <v>0</v>
      </c>
      <c r="AJ94" s="287"/>
      <c r="AK94" s="287"/>
      <c r="AL94" s="288"/>
      <c r="AM94" s="286">
        <v>0</v>
      </c>
      <c r="AN94" s="287"/>
      <c r="AO94" s="287"/>
      <c r="AP94" s="288"/>
      <c r="AQ94" s="289" t="str">
        <f t="shared" si="23"/>
        <v>n.é.</v>
      </c>
      <c r="AR94" s="290"/>
    </row>
    <row r="95" spans="1:44" ht="20.100000000000001" customHeight="1" x14ac:dyDescent="0.2">
      <c r="A95" s="436" t="s">
        <v>476</v>
      </c>
      <c r="B95" s="424"/>
      <c r="C95" s="324" t="s">
        <v>373</v>
      </c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5"/>
      <c r="S95" s="325"/>
      <c r="T95" s="325"/>
      <c r="U95" s="325"/>
      <c r="V95" s="325"/>
      <c r="W95" s="325"/>
      <c r="X95" s="325"/>
      <c r="Y95" s="325"/>
      <c r="Z95" s="325"/>
      <c r="AA95" s="325"/>
      <c r="AB95" s="326"/>
      <c r="AC95" s="303" t="s">
        <v>374</v>
      </c>
      <c r="AD95" s="304"/>
      <c r="AE95" s="305">
        <v>0</v>
      </c>
      <c r="AF95" s="306"/>
      <c r="AG95" s="306"/>
      <c r="AH95" s="307"/>
      <c r="AI95" s="286">
        <v>0</v>
      </c>
      <c r="AJ95" s="287"/>
      <c r="AK95" s="287"/>
      <c r="AL95" s="288"/>
      <c r="AM95" s="286">
        <v>0</v>
      </c>
      <c r="AN95" s="287"/>
      <c r="AO95" s="287"/>
      <c r="AP95" s="288"/>
      <c r="AQ95" s="289" t="str">
        <f t="shared" si="23"/>
        <v>n.é.</v>
      </c>
      <c r="AR95" s="290"/>
    </row>
    <row r="96" spans="1:44" ht="20.100000000000001" customHeight="1" x14ac:dyDescent="0.2">
      <c r="A96" s="436" t="s">
        <v>477</v>
      </c>
      <c r="B96" s="424"/>
      <c r="C96" s="324" t="s">
        <v>608</v>
      </c>
      <c r="D96" s="325"/>
      <c r="E96" s="325"/>
      <c r="F96" s="325"/>
      <c r="G96" s="325"/>
      <c r="H96" s="325"/>
      <c r="I96" s="325"/>
      <c r="J96" s="325"/>
      <c r="K96" s="325"/>
      <c r="L96" s="325"/>
      <c r="M96" s="325"/>
      <c r="N96" s="325"/>
      <c r="O96" s="325"/>
      <c r="P96" s="325"/>
      <c r="Q96" s="325"/>
      <c r="R96" s="325"/>
      <c r="S96" s="325"/>
      <c r="T96" s="325"/>
      <c r="U96" s="325"/>
      <c r="V96" s="325"/>
      <c r="W96" s="325"/>
      <c r="X96" s="325"/>
      <c r="Y96" s="325"/>
      <c r="Z96" s="325"/>
      <c r="AA96" s="325"/>
      <c r="AB96" s="326"/>
      <c r="AC96" s="303" t="s">
        <v>375</v>
      </c>
      <c r="AD96" s="304"/>
      <c r="AE96" s="305">
        <v>0</v>
      </c>
      <c r="AF96" s="306"/>
      <c r="AG96" s="306"/>
      <c r="AH96" s="307"/>
      <c r="AI96" s="286">
        <v>0</v>
      </c>
      <c r="AJ96" s="287"/>
      <c r="AK96" s="287"/>
      <c r="AL96" s="288"/>
      <c r="AM96" s="286">
        <v>0</v>
      </c>
      <c r="AN96" s="287"/>
      <c r="AO96" s="287"/>
      <c r="AP96" s="288"/>
      <c r="AQ96" s="289" t="str">
        <f t="shared" si="23"/>
        <v>n.é.</v>
      </c>
      <c r="AR96" s="290"/>
    </row>
    <row r="97" spans="1:44" ht="20.100000000000001" customHeight="1" x14ac:dyDescent="0.2">
      <c r="A97" s="436" t="s">
        <v>478</v>
      </c>
      <c r="B97" s="424"/>
      <c r="C97" s="324" t="s">
        <v>607</v>
      </c>
      <c r="D97" s="325"/>
      <c r="E97" s="325"/>
      <c r="F97" s="325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W97" s="325"/>
      <c r="X97" s="325"/>
      <c r="Y97" s="325"/>
      <c r="Z97" s="325"/>
      <c r="AA97" s="325"/>
      <c r="AB97" s="326"/>
      <c r="AC97" s="303" t="s">
        <v>609</v>
      </c>
      <c r="AD97" s="304"/>
      <c r="AE97" s="305">
        <v>0</v>
      </c>
      <c r="AF97" s="306"/>
      <c r="AG97" s="306"/>
      <c r="AH97" s="307"/>
      <c r="AI97" s="286">
        <v>0</v>
      </c>
      <c r="AJ97" s="287"/>
      <c r="AK97" s="287"/>
      <c r="AL97" s="288"/>
      <c r="AM97" s="286">
        <v>0</v>
      </c>
      <c r="AN97" s="287"/>
      <c r="AO97" s="287"/>
      <c r="AP97" s="288"/>
      <c r="AQ97" s="289" t="str">
        <f t="shared" si="23"/>
        <v>n.é.</v>
      </c>
      <c r="AR97" s="290"/>
    </row>
    <row r="98" spans="1:44" s="2" customFormat="1" ht="20.100000000000001" customHeight="1" x14ac:dyDescent="0.2">
      <c r="A98" s="435" t="s">
        <v>479</v>
      </c>
      <c r="B98" s="425"/>
      <c r="C98" s="330" t="s">
        <v>606</v>
      </c>
      <c r="D98" s="331"/>
      <c r="E98" s="331"/>
      <c r="F98" s="331"/>
      <c r="G98" s="331"/>
      <c r="H98" s="331"/>
      <c r="I98" s="331"/>
      <c r="J98" s="331"/>
      <c r="K98" s="331"/>
      <c r="L98" s="331"/>
      <c r="M98" s="331"/>
      <c r="N98" s="331"/>
      <c r="O98" s="331"/>
      <c r="P98" s="331"/>
      <c r="Q98" s="331"/>
      <c r="R98" s="331"/>
      <c r="S98" s="331"/>
      <c r="T98" s="331"/>
      <c r="U98" s="331"/>
      <c r="V98" s="331"/>
      <c r="W98" s="331"/>
      <c r="X98" s="331"/>
      <c r="Y98" s="331"/>
      <c r="Z98" s="331"/>
      <c r="AA98" s="331"/>
      <c r="AB98" s="332"/>
      <c r="AC98" s="333" t="s">
        <v>376</v>
      </c>
      <c r="AD98" s="334"/>
      <c r="AE98" s="456">
        <f>SUM(AE93:AH97)</f>
        <v>0</v>
      </c>
      <c r="AF98" s="457"/>
      <c r="AG98" s="457"/>
      <c r="AH98" s="458"/>
      <c r="AI98" s="456">
        <f t="shared" ref="AI98" si="34">SUM(AI93:AL97)</f>
        <v>0</v>
      </c>
      <c r="AJ98" s="457"/>
      <c r="AK98" s="457"/>
      <c r="AL98" s="458"/>
      <c r="AM98" s="456">
        <f t="shared" ref="AM98" si="35">SUM(AM93:AP97)</f>
        <v>0</v>
      </c>
      <c r="AN98" s="457"/>
      <c r="AO98" s="457"/>
      <c r="AP98" s="458"/>
      <c r="AQ98" s="322" t="str">
        <f t="shared" si="23"/>
        <v>n.é.</v>
      </c>
      <c r="AR98" s="323"/>
    </row>
    <row r="99" spans="1:44" s="2" customFormat="1" ht="20.100000000000001" customHeight="1" x14ac:dyDescent="0.2">
      <c r="A99" s="436" t="s">
        <v>480</v>
      </c>
      <c r="B99" s="424"/>
      <c r="C99" s="300" t="s">
        <v>377</v>
      </c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2"/>
      <c r="AC99" s="303" t="s">
        <v>378</v>
      </c>
      <c r="AD99" s="304"/>
      <c r="AE99" s="305">
        <v>0</v>
      </c>
      <c r="AF99" s="306"/>
      <c r="AG99" s="306"/>
      <c r="AH99" s="307"/>
      <c r="AI99" s="286">
        <v>0</v>
      </c>
      <c r="AJ99" s="287"/>
      <c r="AK99" s="287"/>
      <c r="AL99" s="288"/>
      <c r="AM99" s="286">
        <v>0</v>
      </c>
      <c r="AN99" s="287"/>
      <c r="AO99" s="287"/>
      <c r="AP99" s="288"/>
      <c r="AQ99" s="289" t="str">
        <f t="shared" si="23"/>
        <v>n.é.</v>
      </c>
      <c r="AR99" s="290"/>
    </row>
    <row r="100" spans="1:44" ht="20.100000000000001" customHeight="1" x14ac:dyDescent="0.2">
      <c r="A100" s="436" t="s">
        <v>481</v>
      </c>
      <c r="B100" s="424"/>
      <c r="C100" s="300" t="s">
        <v>613</v>
      </c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2"/>
      <c r="AC100" s="303" t="s">
        <v>611</v>
      </c>
      <c r="AD100" s="304"/>
      <c r="AE100" s="305">
        <v>0</v>
      </c>
      <c r="AF100" s="306"/>
      <c r="AG100" s="306"/>
      <c r="AH100" s="307"/>
      <c r="AI100" s="286">
        <v>0</v>
      </c>
      <c r="AJ100" s="287"/>
      <c r="AK100" s="287"/>
      <c r="AL100" s="288"/>
      <c r="AM100" s="286">
        <v>0</v>
      </c>
      <c r="AN100" s="287"/>
      <c r="AO100" s="287"/>
      <c r="AP100" s="288"/>
      <c r="AQ100" s="289" t="str">
        <f t="shared" si="23"/>
        <v>n.é.</v>
      </c>
      <c r="AR100" s="290"/>
    </row>
    <row r="101" spans="1:44" s="2" customFormat="1" ht="20.100000000000001" customHeight="1" x14ac:dyDescent="0.2">
      <c r="A101" s="450" t="s">
        <v>482</v>
      </c>
      <c r="B101" s="451"/>
      <c r="C101" s="293" t="s">
        <v>612</v>
      </c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  <c r="AA101" s="294"/>
      <c r="AB101" s="295"/>
      <c r="AC101" s="296" t="s">
        <v>379</v>
      </c>
      <c r="AD101" s="297"/>
      <c r="AE101" s="442">
        <f>SUM(AE92,AE98:AH100)</f>
        <v>67256396</v>
      </c>
      <c r="AF101" s="443"/>
      <c r="AG101" s="443"/>
      <c r="AH101" s="444"/>
      <c r="AI101" s="442">
        <f t="shared" ref="AI101" si="36">SUM(AI92,AI98:AL100)</f>
        <v>95914860</v>
      </c>
      <c r="AJ101" s="443"/>
      <c r="AK101" s="443"/>
      <c r="AL101" s="444"/>
      <c r="AM101" s="442">
        <f>SUM(AM92)</f>
        <v>95914860</v>
      </c>
      <c r="AN101" s="443"/>
      <c r="AO101" s="443"/>
      <c r="AP101" s="444"/>
      <c r="AQ101" s="284">
        <f t="shared" si="23"/>
        <v>1</v>
      </c>
      <c r="AR101" s="285"/>
    </row>
    <row r="102" spans="1:44" s="2" customFormat="1" ht="20.100000000000001" customHeight="1" x14ac:dyDescent="0.2">
      <c r="A102" s="445" t="s">
        <v>483</v>
      </c>
      <c r="B102" s="446"/>
      <c r="C102" s="53" t="s">
        <v>610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5"/>
      <c r="AC102" s="195"/>
      <c r="AD102" s="196"/>
      <c r="AE102" s="447">
        <f>AE71+AE101</f>
        <v>244336850</v>
      </c>
      <c r="AF102" s="448"/>
      <c r="AG102" s="448"/>
      <c r="AH102" s="449"/>
      <c r="AI102" s="447">
        <f t="shared" ref="AI102" si="37">AI71+AI101</f>
        <v>321880771</v>
      </c>
      <c r="AJ102" s="448"/>
      <c r="AK102" s="448"/>
      <c r="AL102" s="449"/>
      <c r="AM102" s="447">
        <f t="shared" ref="AM102" si="38">AM71+AM101</f>
        <v>316525711</v>
      </c>
      <c r="AN102" s="448"/>
      <c r="AO102" s="448"/>
      <c r="AP102" s="449"/>
      <c r="AQ102" s="452">
        <f t="shared" si="23"/>
        <v>0.98336321867453214</v>
      </c>
      <c r="AR102" s="453"/>
    </row>
    <row r="103" spans="1:44" ht="20.100000000000001" customHeight="1" x14ac:dyDescent="0.2">
      <c r="A103" s="436" t="s">
        <v>484</v>
      </c>
      <c r="B103" s="424"/>
      <c r="C103" s="410" t="s">
        <v>20</v>
      </c>
      <c r="D103" s="411"/>
      <c r="E103" s="411"/>
      <c r="F103" s="411"/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  <c r="X103" s="411"/>
      <c r="Y103" s="411"/>
      <c r="Z103" s="411"/>
      <c r="AA103" s="411"/>
      <c r="AB103" s="412"/>
      <c r="AC103" s="454" t="s">
        <v>51</v>
      </c>
      <c r="AD103" s="455"/>
      <c r="AE103" s="305">
        <f>SUM('03'!AE135:AH135,'04'!AE103:AH103)</f>
        <v>72635989</v>
      </c>
      <c r="AF103" s="306"/>
      <c r="AG103" s="306"/>
      <c r="AH103" s="307"/>
      <c r="AI103" s="286">
        <f>SUM('03'!AI135:AL135,'04'!AI103:AL103)</f>
        <v>70792059</v>
      </c>
      <c r="AJ103" s="287"/>
      <c r="AK103" s="287"/>
      <c r="AL103" s="288"/>
      <c r="AM103" s="286">
        <f>SUM('03'!AM135:AP135,'04'!AM103:AP103)</f>
        <v>70792059</v>
      </c>
      <c r="AN103" s="287"/>
      <c r="AO103" s="287"/>
      <c r="AP103" s="288"/>
      <c r="AQ103" s="389">
        <f t="shared" si="23"/>
        <v>1</v>
      </c>
      <c r="AR103" s="390"/>
    </row>
    <row r="104" spans="1:44" ht="20.100000000000001" customHeight="1" x14ac:dyDescent="0.2">
      <c r="A104" s="436" t="s">
        <v>485</v>
      </c>
      <c r="B104" s="424"/>
      <c r="C104" s="410" t="s">
        <v>47</v>
      </c>
      <c r="D104" s="411"/>
      <c r="E104" s="411"/>
      <c r="F104" s="411"/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  <c r="X104" s="411"/>
      <c r="Y104" s="411"/>
      <c r="Z104" s="411"/>
      <c r="AA104" s="411"/>
      <c r="AB104" s="412"/>
      <c r="AC104" s="391" t="s">
        <v>50</v>
      </c>
      <c r="AD104" s="392"/>
      <c r="AE104" s="305">
        <f>SUM('03'!AE136:AH136,'04'!AE104:AH104)</f>
        <v>1886165</v>
      </c>
      <c r="AF104" s="306"/>
      <c r="AG104" s="306"/>
      <c r="AH104" s="307"/>
      <c r="AI104" s="286">
        <f>SUM('03'!AI136:AL136,'04'!AI104:AL104)</f>
        <v>3251660</v>
      </c>
      <c r="AJ104" s="287"/>
      <c r="AK104" s="287"/>
      <c r="AL104" s="288"/>
      <c r="AM104" s="286">
        <f>SUM('03'!AM136:AP136,'04'!AM104:AP104)</f>
        <v>3251660</v>
      </c>
      <c r="AN104" s="287"/>
      <c r="AO104" s="287"/>
      <c r="AP104" s="288"/>
      <c r="AQ104" s="389">
        <f t="shared" ref="AQ104:AQ135" si="39">IF(AI104&gt;0,AM104/AI104,"n.é.")</f>
        <v>1</v>
      </c>
      <c r="AR104" s="390"/>
    </row>
    <row r="105" spans="1:44" ht="20.100000000000001" customHeight="1" x14ac:dyDescent="0.2">
      <c r="A105" s="436" t="s">
        <v>486</v>
      </c>
      <c r="B105" s="424"/>
      <c r="C105" s="410" t="s">
        <v>46</v>
      </c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  <c r="X105" s="411"/>
      <c r="Y105" s="411"/>
      <c r="Z105" s="411"/>
      <c r="AA105" s="411"/>
      <c r="AB105" s="412"/>
      <c r="AC105" s="391" t="s">
        <v>49</v>
      </c>
      <c r="AD105" s="392"/>
      <c r="AE105" s="305">
        <f>SUM('03'!AE137:AH137,'04'!AE105:AH105)</f>
        <v>0</v>
      </c>
      <c r="AF105" s="306"/>
      <c r="AG105" s="306"/>
      <c r="AH105" s="307"/>
      <c r="AI105" s="286">
        <f>SUM('03'!AI137:AL137,'04'!AI105:AL105)</f>
        <v>560491</v>
      </c>
      <c r="AJ105" s="287"/>
      <c r="AK105" s="287"/>
      <c r="AL105" s="288"/>
      <c r="AM105" s="286">
        <f>SUM('04'!AM105:AP105)</f>
        <v>560491</v>
      </c>
      <c r="AN105" s="287"/>
      <c r="AO105" s="287"/>
      <c r="AP105" s="288"/>
      <c r="AQ105" s="389">
        <f t="shared" si="39"/>
        <v>1</v>
      </c>
      <c r="AR105" s="390"/>
    </row>
    <row r="106" spans="1:44" ht="20.100000000000001" customHeight="1" x14ac:dyDescent="0.2">
      <c r="A106" s="436" t="s">
        <v>487</v>
      </c>
      <c r="B106" s="424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391" t="s">
        <v>48</v>
      </c>
      <c r="AD106" s="392"/>
      <c r="AE106" s="305">
        <f>SUM('03'!AE138:AH138,'04'!AE106:AH106)</f>
        <v>764660</v>
      </c>
      <c r="AF106" s="306"/>
      <c r="AG106" s="306"/>
      <c r="AH106" s="307"/>
      <c r="AI106" s="286">
        <f>SUM('03'!AI138:AL138,'04'!AI106:AL106)</f>
        <v>169299</v>
      </c>
      <c r="AJ106" s="287"/>
      <c r="AK106" s="287"/>
      <c r="AL106" s="288"/>
      <c r="AM106" s="286">
        <v>169299</v>
      </c>
      <c r="AN106" s="287"/>
      <c r="AO106" s="287"/>
      <c r="AP106" s="288"/>
      <c r="AQ106" s="389">
        <f t="shared" si="39"/>
        <v>1</v>
      </c>
      <c r="AR106" s="390"/>
    </row>
    <row r="107" spans="1:44" ht="20.100000000000001" customHeight="1" x14ac:dyDescent="0.2">
      <c r="A107" s="436" t="s">
        <v>488</v>
      </c>
      <c r="B107" s="424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391" t="s">
        <v>45</v>
      </c>
      <c r="AD107" s="392"/>
      <c r="AE107" s="305">
        <v>0</v>
      </c>
      <c r="AF107" s="306"/>
      <c r="AG107" s="306"/>
      <c r="AH107" s="307"/>
      <c r="AI107" s="286">
        <v>0</v>
      </c>
      <c r="AJ107" s="287"/>
      <c r="AK107" s="287"/>
      <c r="AL107" s="288"/>
      <c r="AM107" s="286">
        <v>0</v>
      </c>
      <c r="AN107" s="287"/>
      <c r="AO107" s="287"/>
      <c r="AP107" s="288"/>
      <c r="AQ107" s="389" t="str">
        <f t="shared" si="39"/>
        <v>n.é.</v>
      </c>
      <c r="AR107" s="390"/>
    </row>
    <row r="108" spans="1:44" ht="20.100000000000001" customHeight="1" x14ac:dyDescent="0.2">
      <c r="A108" s="436" t="s">
        <v>489</v>
      </c>
      <c r="B108" s="424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391" t="s">
        <v>44</v>
      </c>
      <c r="AD108" s="392"/>
      <c r="AE108" s="305">
        <f>SUM('03'!AE140:AH140,'04'!AE108:AH108)</f>
        <v>0</v>
      </c>
      <c r="AF108" s="306"/>
      <c r="AG108" s="306"/>
      <c r="AH108" s="307"/>
      <c r="AI108" s="286">
        <f>SUM('03'!AI140:AL140,'04'!AI108:AL108)</f>
        <v>0</v>
      </c>
      <c r="AJ108" s="287"/>
      <c r="AK108" s="287"/>
      <c r="AL108" s="288"/>
      <c r="AM108" s="286">
        <f>SUM('04'!AM108:AP108)</f>
        <v>0</v>
      </c>
      <c r="AN108" s="287"/>
      <c r="AO108" s="287"/>
      <c r="AP108" s="288"/>
      <c r="AQ108" s="389" t="str">
        <f t="shared" si="39"/>
        <v>n.é.</v>
      </c>
      <c r="AR108" s="390"/>
    </row>
    <row r="109" spans="1:44" ht="20.100000000000001" customHeight="1" x14ac:dyDescent="0.2">
      <c r="A109" s="436" t="s">
        <v>490</v>
      </c>
      <c r="B109" s="424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391" t="s">
        <v>43</v>
      </c>
      <c r="AD109" s="392"/>
      <c r="AE109" s="305">
        <f>SUM('03'!AE141:AH141,'04'!AE109:AH109)</f>
        <v>2197800</v>
      </c>
      <c r="AF109" s="306"/>
      <c r="AG109" s="306"/>
      <c r="AH109" s="307"/>
      <c r="AI109" s="286">
        <f>SUM('03'!AI141:AL141,'04'!AI109:AL109)</f>
        <v>2158200</v>
      </c>
      <c r="AJ109" s="287"/>
      <c r="AK109" s="287"/>
      <c r="AL109" s="288"/>
      <c r="AM109" s="286">
        <f>SUM('03'!AM141:AP141,'04'!AM109:AP109)</f>
        <v>2158200</v>
      </c>
      <c r="AN109" s="287"/>
      <c r="AO109" s="287"/>
      <c r="AP109" s="288"/>
      <c r="AQ109" s="389">
        <f t="shared" si="39"/>
        <v>1</v>
      </c>
      <c r="AR109" s="390"/>
    </row>
    <row r="110" spans="1:44" ht="20.100000000000001" customHeight="1" x14ac:dyDescent="0.2">
      <c r="A110" s="436" t="s">
        <v>491</v>
      </c>
      <c r="B110" s="424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391" t="s">
        <v>42</v>
      </c>
      <c r="AD110" s="392"/>
      <c r="AE110" s="305">
        <v>0</v>
      </c>
      <c r="AF110" s="306"/>
      <c r="AG110" s="306"/>
      <c r="AH110" s="307"/>
      <c r="AI110" s="286">
        <v>0</v>
      </c>
      <c r="AJ110" s="287"/>
      <c r="AK110" s="287"/>
      <c r="AL110" s="288"/>
      <c r="AM110" s="286">
        <v>0</v>
      </c>
      <c r="AN110" s="287"/>
      <c r="AO110" s="287"/>
      <c r="AP110" s="288"/>
      <c r="AQ110" s="389" t="str">
        <f t="shared" si="39"/>
        <v>n.é.</v>
      </c>
      <c r="AR110" s="390"/>
    </row>
    <row r="111" spans="1:44" ht="20.100000000000001" customHeight="1" x14ac:dyDescent="0.2">
      <c r="A111" s="436" t="s">
        <v>492</v>
      </c>
      <c r="B111" s="424"/>
      <c r="C111" s="300" t="s">
        <v>18</v>
      </c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2"/>
      <c r="AC111" s="391" t="s">
        <v>40</v>
      </c>
      <c r="AD111" s="392"/>
      <c r="AE111" s="305">
        <f>SUM('03'!AE143:AH143,'04'!AE111:AH111)</f>
        <v>799139</v>
      </c>
      <c r="AF111" s="306"/>
      <c r="AG111" s="306"/>
      <c r="AH111" s="307"/>
      <c r="AI111" s="286">
        <f>SUM('03'!AI143:AL143,'04'!AI111:AL111)</f>
        <v>373595</v>
      </c>
      <c r="AJ111" s="287"/>
      <c r="AK111" s="287"/>
      <c r="AL111" s="288"/>
      <c r="AM111" s="286">
        <f>SUM('03'!AM143:AP143,'04'!AM111:AP111)</f>
        <v>373595</v>
      </c>
      <c r="AN111" s="287"/>
      <c r="AO111" s="287"/>
      <c r="AP111" s="288"/>
      <c r="AQ111" s="389">
        <f t="shared" si="39"/>
        <v>1</v>
      </c>
      <c r="AR111" s="390"/>
    </row>
    <row r="112" spans="1:44" ht="20.100000000000001" customHeight="1" x14ac:dyDescent="0.2">
      <c r="A112" s="436" t="s">
        <v>493</v>
      </c>
      <c r="B112" s="424"/>
      <c r="C112" s="300" t="s">
        <v>37</v>
      </c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2"/>
      <c r="AC112" s="391" t="s">
        <v>39</v>
      </c>
      <c r="AD112" s="392"/>
      <c r="AE112" s="305">
        <v>0</v>
      </c>
      <c r="AF112" s="306"/>
      <c r="AG112" s="306"/>
      <c r="AH112" s="307"/>
      <c r="AI112" s="286">
        <v>0</v>
      </c>
      <c r="AJ112" s="287"/>
      <c r="AK112" s="287"/>
      <c r="AL112" s="288"/>
      <c r="AM112" s="286">
        <v>0</v>
      </c>
      <c r="AN112" s="287"/>
      <c r="AO112" s="287"/>
      <c r="AP112" s="288"/>
      <c r="AQ112" s="389" t="str">
        <f t="shared" si="39"/>
        <v>n.é.</v>
      </c>
      <c r="AR112" s="390"/>
    </row>
    <row r="113" spans="1:44" ht="20.100000000000001" customHeight="1" x14ac:dyDescent="0.2">
      <c r="A113" s="436" t="s">
        <v>494</v>
      </c>
      <c r="B113" s="424"/>
      <c r="C113" s="300" t="s">
        <v>36</v>
      </c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2"/>
      <c r="AC113" s="391" t="s">
        <v>38</v>
      </c>
      <c r="AD113" s="392"/>
      <c r="AE113" s="305">
        <v>0</v>
      </c>
      <c r="AF113" s="306"/>
      <c r="AG113" s="306"/>
      <c r="AH113" s="307"/>
      <c r="AI113" s="286">
        <v>0</v>
      </c>
      <c r="AJ113" s="287"/>
      <c r="AK113" s="287"/>
      <c r="AL113" s="288"/>
      <c r="AM113" s="286">
        <v>0</v>
      </c>
      <c r="AN113" s="287"/>
      <c r="AO113" s="287"/>
      <c r="AP113" s="288"/>
      <c r="AQ113" s="389" t="str">
        <f t="shared" si="39"/>
        <v>n.é.</v>
      </c>
      <c r="AR113" s="390"/>
    </row>
    <row r="114" spans="1:44" ht="20.100000000000001" customHeight="1" x14ac:dyDescent="0.2">
      <c r="A114" s="436" t="s">
        <v>495</v>
      </c>
      <c r="B114" s="424"/>
      <c r="C114" s="300" t="s">
        <v>35</v>
      </c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2"/>
      <c r="AC114" s="391" t="s">
        <v>34</v>
      </c>
      <c r="AD114" s="392"/>
      <c r="AE114" s="305">
        <v>0</v>
      </c>
      <c r="AF114" s="306"/>
      <c r="AG114" s="306"/>
      <c r="AH114" s="307"/>
      <c r="AI114" s="286">
        <v>0</v>
      </c>
      <c r="AJ114" s="287"/>
      <c r="AK114" s="287"/>
      <c r="AL114" s="288"/>
      <c r="AM114" s="286">
        <v>0</v>
      </c>
      <c r="AN114" s="287"/>
      <c r="AO114" s="287"/>
      <c r="AP114" s="288"/>
      <c r="AQ114" s="389" t="str">
        <f t="shared" si="39"/>
        <v>n.é.</v>
      </c>
      <c r="AR114" s="390"/>
    </row>
    <row r="115" spans="1:44" ht="20.100000000000001" customHeight="1" x14ac:dyDescent="0.2">
      <c r="A115" s="436" t="s">
        <v>496</v>
      </c>
      <c r="B115" s="424"/>
      <c r="C115" s="300" t="s">
        <v>25</v>
      </c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2"/>
      <c r="AC115" s="391" t="s">
        <v>33</v>
      </c>
      <c r="AD115" s="392"/>
      <c r="AE115" s="305">
        <v>0</v>
      </c>
      <c r="AF115" s="306"/>
      <c r="AG115" s="306"/>
      <c r="AH115" s="307"/>
      <c r="AI115" s="286">
        <f>SUM('03'!AI147:AL147,'04'!AI115:AL115)</f>
        <v>1008553</v>
      </c>
      <c r="AJ115" s="287"/>
      <c r="AK115" s="287"/>
      <c r="AL115" s="288"/>
      <c r="AM115" s="286">
        <f>SUM('03'!AM147:AP147,'04'!AM115:AP115)</f>
        <v>1008553</v>
      </c>
      <c r="AN115" s="287"/>
      <c r="AO115" s="287"/>
      <c r="AP115" s="288"/>
      <c r="AQ115" s="389">
        <f t="shared" si="39"/>
        <v>1</v>
      </c>
      <c r="AR115" s="390"/>
    </row>
    <row r="116" spans="1:44" ht="20.100000000000001" customHeight="1" x14ac:dyDescent="0.2">
      <c r="A116" s="435" t="s">
        <v>497</v>
      </c>
      <c r="B116" s="425"/>
      <c r="C116" s="437" t="s">
        <v>749</v>
      </c>
      <c r="D116" s="438"/>
      <c r="E116" s="438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  <c r="AA116" s="438"/>
      <c r="AB116" s="439"/>
      <c r="AC116" s="440" t="s">
        <v>27</v>
      </c>
      <c r="AD116" s="441"/>
      <c r="AE116" s="429">
        <f>SUM(AE103:AH115)</f>
        <v>78283753</v>
      </c>
      <c r="AF116" s="430"/>
      <c r="AG116" s="430"/>
      <c r="AH116" s="431"/>
      <c r="AI116" s="429">
        <f t="shared" ref="AI116" si="40">SUM(AI103:AL115)</f>
        <v>78313857</v>
      </c>
      <c r="AJ116" s="430"/>
      <c r="AK116" s="430"/>
      <c r="AL116" s="431"/>
      <c r="AM116" s="429">
        <f>SUM(AM103:AP115)</f>
        <v>78313857</v>
      </c>
      <c r="AN116" s="430"/>
      <c r="AO116" s="430"/>
      <c r="AP116" s="431"/>
      <c r="AQ116" s="322">
        <f t="shared" si="39"/>
        <v>1</v>
      </c>
      <c r="AR116" s="323"/>
    </row>
    <row r="117" spans="1:44" ht="20.100000000000001" customHeight="1" x14ac:dyDescent="0.2">
      <c r="A117" s="436" t="s">
        <v>498</v>
      </c>
      <c r="B117" s="424"/>
      <c r="C117" s="300" t="s">
        <v>22</v>
      </c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2"/>
      <c r="AC117" s="391" t="s">
        <v>28</v>
      </c>
      <c r="AD117" s="392"/>
      <c r="AE117" s="305">
        <f>SUM('03'!AE149:AH149)</f>
        <v>10461560</v>
      </c>
      <c r="AF117" s="306"/>
      <c r="AG117" s="306"/>
      <c r="AH117" s="307"/>
      <c r="AI117" s="286">
        <f>SUM('03'!AI149:AL149,'04'!AI117:AL117)</f>
        <v>11111560</v>
      </c>
      <c r="AJ117" s="287"/>
      <c r="AK117" s="287"/>
      <c r="AL117" s="288"/>
      <c r="AM117" s="286">
        <f>SUM('03'!AM149:AP149)</f>
        <v>11111560</v>
      </c>
      <c r="AN117" s="287"/>
      <c r="AO117" s="287"/>
      <c r="AP117" s="288"/>
      <c r="AQ117" s="389">
        <f t="shared" si="39"/>
        <v>1</v>
      </c>
      <c r="AR117" s="390"/>
    </row>
    <row r="118" spans="1:44" ht="30" customHeight="1" x14ac:dyDescent="0.2">
      <c r="A118" s="436" t="s">
        <v>499</v>
      </c>
      <c r="B118" s="424"/>
      <c r="C118" s="300" t="s">
        <v>425</v>
      </c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2"/>
      <c r="AC118" s="391" t="s">
        <v>29</v>
      </c>
      <c r="AD118" s="392"/>
      <c r="AE118" s="305">
        <f>SUM('03'!AE150:AH150,'04'!AE118:AH118)</f>
        <v>2664839</v>
      </c>
      <c r="AF118" s="306"/>
      <c r="AG118" s="306"/>
      <c r="AH118" s="307"/>
      <c r="AI118" s="286">
        <f>SUM('03'!AI150:AL150,'04'!AI118:AL118)</f>
        <v>3459399</v>
      </c>
      <c r="AJ118" s="287"/>
      <c r="AK118" s="287"/>
      <c r="AL118" s="288"/>
      <c r="AM118" s="286">
        <f>SUM('03'!AM150:AP150,'04'!AM118:AP118)</f>
        <v>3459399</v>
      </c>
      <c r="AN118" s="287"/>
      <c r="AO118" s="287"/>
      <c r="AP118" s="288"/>
      <c r="AQ118" s="389">
        <f t="shared" si="39"/>
        <v>1</v>
      </c>
      <c r="AR118" s="390"/>
    </row>
    <row r="119" spans="1:44" ht="20.100000000000001" customHeight="1" x14ac:dyDescent="0.2">
      <c r="A119" s="436" t="s">
        <v>500</v>
      </c>
      <c r="B119" s="424"/>
      <c r="C119" s="324" t="s">
        <v>23</v>
      </c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6"/>
      <c r="AC119" s="391" t="s">
        <v>30</v>
      </c>
      <c r="AD119" s="392"/>
      <c r="AE119" s="305">
        <f>SUM('03'!AE151:AH151,'04'!AE119:AH119)</f>
        <v>2018577</v>
      </c>
      <c r="AF119" s="306"/>
      <c r="AG119" s="306"/>
      <c r="AH119" s="307"/>
      <c r="AI119" s="286">
        <f>SUM('03'!AI151:AL151,'04'!AI119:AL119)</f>
        <v>2426326</v>
      </c>
      <c r="AJ119" s="287"/>
      <c r="AK119" s="287"/>
      <c r="AL119" s="288"/>
      <c r="AM119" s="286">
        <f>SUM('03'!AM151:AP151,'04'!AM119:AP119)</f>
        <v>2426326</v>
      </c>
      <c r="AN119" s="287"/>
      <c r="AO119" s="287"/>
      <c r="AP119" s="288"/>
      <c r="AQ119" s="389">
        <f t="shared" si="39"/>
        <v>1</v>
      </c>
      <c r="AR119" s="390"/>
    </row>
    <row r="120" spans="1:44" ht="20.100000000000001" customHeight="1" x14ac:dyDescent="0.2">
      <c r="A120" s="435" t="s">
        <v>501</v>
      </c>
      <c r="B120" s="425"/>
      <c r="C120" s="374" t="s">
        <v>750</v>
      </c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6"/>
      <c r="AC120" s="440" t="s">
        <v>31</v>
      </c>
      <c r="AD120" s="441"/>
      <c r="AE120" s="429">
        <f>SUM(AE117:AH119)</f>
        <v>15144976</v>
      </c>
      <c r="AF120" s="430"/>
      <c r="AG120" s="430"/>
      <c r="AH120" s="431"/>
      <c r="AI120" s="429">
        <f t="shared" ref="AI120" si="41">SUM(AI117:AL119)</f>
        <v>16997285</v>
      </c>
      <c r="AJ120" s="430"/>
      <c r="AK120" s="430"/>
      <c r="AL120" s="431"/>
      <c r="AM120" s="429">
        <f t="shared" ref="AM120" si="42">SUM(AM117:AP119)</f>
        <v>16997285</v>
      </c>
      <c r="AN120" s="430"/>
      <c r="AO120" s="430"/>
      <c r="AP120" s="431"/>
      <c r="AQ120" s="322">
        <f t="shared" si="39"/>
        <v>1</v>
      </c>
      <c r="AR120" s="323"/>
    </row>
    <row r="121" spans="1:44" ht="20.100000000000001" customHeight="1" x14ac:dyDescent="0.2">
      <c r="A121" s="435" t="s">
        <v>502</v>
      </c>
      <c r="B121" s="425"/>
      <c r="C121" s="437" t="s">
        <v>751</v>
      </c>
      <c r="D121" s="438"/>
      <c r="E121" s="438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8"/>
      <c r="S121" s="438"/>
      <c r="T121" s="438"/>
      <c r="U121" s="438"/>
      <c r="V121" s="438"/>
      <c r="W121" s="438"/>
      <c r="X121" s="438"/>
      <c r="Y121" s="438"/>
      <c r="Z121" s="438"/>
      <c r="AA121" s="438"/>
      <c r="AB121" s="439"/>
      <c r="AC121" s="396" t="s">
        <v>32</v>
      </c>
      <c r="AD121" s="397"/>
      <c r="AE121" s="398">
        <f>SUM(AE116,AE120)</f>
        <v>93428729</v>
      </c>
      <c r="AF121" s="399"/>
      <c r="AG121" s="399"/>
      <c r="AH121" s="400"/>
      <c r="AI121" s="398">
        <f t="shared" ref="AI121" si="43">AI116+AI120</f>
        <v>95311142</v>
      </c>
      <c r="AJ121" s="399"/>
      <c r="AK121" s="399"/>
      <c r="AL121" s="400"/>
      <c r="AM121" s="398">
        <f>SUM(AM116,AM120)</f>
        <v>95311142</v>
      </c>
      <c r="AN121" s="399"/>
      <c r="AO121" s="399"/>
      <c r="AP121" s="400"/>
      <c r="AQ121" s="322">
        <f t="shared" si="39"/>
        <v>1</v>
      </c>
      <c r="AR121" s="323"/>
    </row>
    <row r="122" spans="1:44" s="2" customFormat="1" ht="28.5" customHeight="1" x14ac:dyDescent="0.2">
      <c r="A122" s="435" t="s">
        <v>503</v>
      </c>
      <c r="B122" s="425"/>
      <c r="C122" s="374" t="s">
        <v>24</v>
      </c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6"/>
      <c r="AC122" s="396" t="s">
        <v>52</v>
      </c>
      <c r="AD122" s="397"/>
      <c r="AE122" s="398">
        <f>SUM('03'!AE154:AH154,'04'!AE122:AH122)</f>
        <v>12246447</v>
      </c>
      <c r="AF122" s="399"/>
      <c r="AG122" s="399"/>
      <c r="AH122" s="400"/>
      <c r="AI122" s="398">
        <f>SUM('03'!AI154:AL154,'04'!AI122:AL122)</f>
        <v>12923770</v>
      </c>
      <c r="AJ122" s="399"/>
      <c r="AK122" s="399"/>
      <c r="AL122" s="400"/>
      <c r="AM122" s="398">
        <f>SUM('03'!AM154:AP154,'04'!AM122:AP122)</f>
        <v>12923770</v>
      </c>
      <c r="AN122" s="399"/>
      <c r="AO122" s="399"/>
      <c r="AP122" s="400"/>
      <c r="AQ122" s="322">
        <f t="shared" si="39"/>
        <v>1</v>
      </c>
      <c r="AR122" s="323"/>
    </row>
    <row r="123" spans="1:44" ht="20.100000000000001" customHeight="1" x14ac:dyDescent="0.2">
      <c r="A123" s="436" t="s">
        <v>504</v>
      </c>
      <c r="B123" s="424"/>
      <c r="C123" s="300" t="s">
        <v>63</v>
      </c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2"/>
      <c r="AC123" s="391" t="s">
        <v>82</v>
      </c>
      <c r="AD123" s="392"/>
      <c r="AE123" s="305">
        <f>SUM('03'!AE155:AH155,'04'!AE123:AH123)</f>
        <v>361414</v>
      </c>
      <c r="AF123" s="306"/>
      <c r="AG123" s="306"/>
      <c r="AH123" s="307"/>
      <c r="AI123" s="286">
        <f>SUM('03'!AI155:AL155,'04'!AI123:AL123)</f>
        <v>363701</v>
      </c>
      <c r="AJ123" s="287"/>
      <c r="AK123" s="287"/>
      <c r="AL123" s="288"/>
      <c r="AM123" s="286">
        <f>SUM('03'!AM155:AP155,'04'!AM123:AP123)</f>
        <v>358730</v>
      </c>
      <c r="AN123" s="287"/>
      <c r="AO123" s="287"/>
      <c r="AP123" s="288"/>
      <c r="AQ123" s="389">
        <f t="shared" si="39"/>
        <v>0.98633217945510188</v>
      </c>
      <c r="AR123" s="390"/>
    </row>
    <row r="124" spans="1:44" ht="20.100000000000001" customHeight="1" x14ac:dyDescent="0.2">
      <c r="A124" s="436" t="s">
        <v>505</v>
      </c>
      <c r="B124" s="424"/>
      <c r="C124" s="300" t="s">
        <v>64</v>
      </c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2"/>
      <c r="AC124" s="391" t="s">
        <v>83</v>
      </c>
      <c r="AD124" s="392"/>
      <c r="AE124" s="305">
        <f>SUM('03'!AE156:AH156,'04'!AE124:AH124)</f>
        <v>17062051</v>
      </c>
      <c r="AF124" s="306"/>
      <c r="AG124" s="306"/>
      <c r="AH124" s="307"/>
      <c r="AI124" s="286">
        <f>SUM('03'!AI156:AL156,'04'!AI124:AL124)</f>
        <v>25801981</v>
      </c>
      <c r="AJ124" s="287"/>
      <c r="AK124" s="287"/>
      <c r="AL124" s="288"/>
      <c r="AM124" s="286">
        <f>SUM('03'!AM156:AP156,'04'!AM124:AP124)</f>
        <v>25235656</v>
      </c>
      <c r="AN124" s="287"/>
      <c r="AO124" s="287"/>
      <c r="AP124" s="288"/>
      <c r="AQ124" s="389">
        <f t="shared" si="39"/>
        <v>0.97805110390554895</v>
      </c>
      <c r="AR124" s="390"/>
    </row>
    <row r="125" spans="1:44" ht="20.100000000000001" customHeight="1" x14ac:dyDescent="0.2">
      <c r="A125" s="436" t="s">
        <v>506</v>
      </c>
      <c r="B125" s="424"/>
      <c r="C125" s="300" t="s">
        <v>65</v>
      </c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2"/>
      <c r="AC125" s="391" t="s">
        <v>84</v>
      </c>
      <c r="AD125" s="392"/>
      <c r="AE125" s="305">
        <v>0</v>
      </c>
      <c r="AF125" s="306"/>
      <c r="AG125" s="306"/>
      <c r="AH125" s="307"/>
      <c r="AI125" s="286">
        <v>0</v>
      </c>
      <c r="AJ125" s="287"/>
      <c r="AK125" s="287"/>
      <c r="AL125" s="288"/>
      <c r="AM125" s="286">
        <v>0</v>
      </c>
      <c r="AN125" s="287"/>
      <c r="AO125" s="287"/>
      <c r="AP125" s="288"/>
      <c r="AQ125" s="389" t="str">
        <f t="shared" si="39"/>
        <v>n.é.</v>
      </c>
      <c r="AR125" s="390"/>
    </row>
    <row r="126" spans="1:44" ht="20.100000000000001" customHeight="1" x14ac:dyDescent="0.2">
      <c r="A126" s="435" t="s">
        <v>507</v>
      </c>
      <c r="B126" s="425"/>
      <c r="C126" s="374" t="s">
        <v>752</v>
      </c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6"/>
      <c r="AC126" s="404" t="s">
        <v>92</v>
      </c>
      <c r="AD126" s="405"/>
      <c r="AE126" s="432">
        <f>SUM(AE123:AH125)</f>
        <v>17423465</v>
      </c>
      <c r="AF126" s="433"/>
      <c r="AG126" s="433"/>
      <c r="AH126" s="434"/>
      <c r="AI126" s="432">
        <f t="shared" ref="AI126" si="44">SUM(AI123:AL125)</f>
        <v>26165682</v>
      </c>
      <c r="AJ126" s="433"/>
      <c r="AK126" s="433"/>
      <c r="AL126" s="434"/>
      <c r="AM126" s="432">
        <f t="shared" ref="AM126" si="45">SUM(AM123:AP125)</f>
        <v>25594386</v>
      </c>
      <c r="AN126" s="433"/>
      <c r="AO126" s="433"/>
      <c r="AP126" s="434"/>
      <c r="AQ126" s="322">
        <f t="shared" si="39"/>
        <v>0.97816621022910855</v>
      </c>
      <c r="AR126" s="323"/>
    </row>
    <row r="127" spans="1:44" ht="20.100000000000001" customHeight="1" x14ac:dyDescent="0.2">
      <c r="A127" s="436" t="s">
        <v>508</v>
      </c>
      <c r="B127" s="424"/>
      <c r="C127" s="300" t="s">
        <v>66</v>
      </c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2"/>
      <c r="AC127" s="391" t="s">
        <v>85</v>
      </c>
      <c r="AD127" s="392"/>
      <c r="AE127" s="305">
        <f>SUM('03'!AE159:AH159,'04'!AE127:AH127)</f>
        <v>1953719</v>
      </c>
      <c r="AF127" s="306"/>
      <c r="AG127" s="306"/>
      <c r="AH127" s="307"/>
      <c r="AI127" s="286">
        <f>SUM('03'!AI159:AL159,'04'!AI127:AL127)</f>
        <v>1927460</v>
      </c>
      <c r="AJ127" s="287"/>
      <c r="AK127" s="287"/>
      <c r="AL127" s="288"/>
      <c r="AM127" s="286">
        <f>SUM('03'!AM159:AP159,'04'!AM127:AP127)</f>
        <v>1919380</v>
      </c>
      <c r="AN127" s="287"/>
      <c r="AO127" s="287"/>
      <c r="AP127" s="288"/>
      <c r="AQ127" s="389">
        <f t="shared" si="39"/>
        <v>0.99580795451008064</v>
      </c>
      <c r="AR127" s="390"/>
    </row>
    <row r="128" spans="1:44" ht="20.100000000000001" customHeight="1" x14ac:dyDescent="0.2">
      <c r="A128" s="436" t="s">
        <v>509</v>
      </c>
      <c r="B128" s="424"/>
      <c r="C128" s="300" t="s">
        <v>67</v>
      </c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2"/>
      <c r="AC128" s="391" t="s">
        <v>86</v>
      </c>
      <c r="AD128" s="392"/>
      <c r="AE128" s="305">
        <f>SUM('03'!AE160:AH160,'04'!AE128:AH128)</f>
        <v>511678</v>
      </c>
      <c r="AF128" s="306"/>
      <c r="AG128" s="306"/>
      <c r="AH128" s="307"/>
      <c r="AI128" s="286">
        <f>SUM('03'!AI160:AL160,'04'!AI128:AL128)</f>
        <v>475313</v>
      </c>
      <c r="AJ128" s="287"/>
      <c r="AK128" s="287"/>
      <c r="AL128" s="288"/>
      <c r="AM128" s="286">
        <f>SUM('03'!AM160:AP160,'04'!AM128:AP128)</f>
        <v>475313</v>
      </c>
      <c r="AN128" s="287"/>
      <c r="AO128" s="287"/>
      <c r="AP128" s="288"/>
      <c r="AQ128" s="389">
        <f t="shared" si="39"/>
        <v>1</v>
      </c>
      <c r="AR128" s="390"/>
    </row>
    <row r="129" spans="1:44" ht="20.100000000000001" customHeight="1" x14ac:dyDescent="0.2">
      <c r="A129" s="435" t="s">
        <v>510</v>
      </c>
      <c r="B129" s="425"/>
      <c r="C129" s="374" t="s">
        <v>753</v>
      </c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6"/>
      <c r="AC129" s="404" t="s">
        <v>93</v>
      </c>
      <c r="AD129" s="405"/>
      <c r="AE129" s="432">
        <f>SUM(AE127:AH128)</f>
        <v>2465397</v>
      </c>
      <c r="AF129" s="433"/>
      <c r="AG129" s="433"/>
      <c r="AH129" s="434"/>
      <c r="AI129" s="432">
        <f t="shared" ref="AI129" si="46">SUM(AI127:AL128)</f>
        <v>2402773</v>
      </c>
      <c r="AJ129" s="433"/>
      <c r="AK129" s="433"/>
      <c r="AL129" s="434"/>
      <c r="AM129" s="432">
        <f t="shared" ref="AM129" si="47">SUM(AM127:AP128)</f>
        <v>2394693</v>
      </c>
      <c r="AN129" s="433"/>
      <c r="AO129" s="433"/>
      <c r="AP129" s="434"/>
      <c r="AQ129" s="322">
        <f t="shared" si="39"/>
        <v>0.99663721874683964</v>
      </c>
      <c r="AR129" s="323"/>
    </row>
    <row r="130" spans="1:44" ht="20.100000000000001" customHeight="1" x14ac:dyDescent="0.2">
      <c r="A130" s="436" t="s">
        <v>511</v>
      </c>
      <c r="B130" s="424"/>
      <c r="C130" s="300" t="s">
        <v>68</v>
      </c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2"/>
      <c r="AC130" s="391" t="s">
        <v>87</v>
      </c>
      <c r="AD130" s="392"/>
      <c r="AE130" s="305">
        <f>SUM('03'!AE162:AH162,'04'!AE130:AH130)</f>
        <v>6207794</v>
      </c>
      <c r="AF130" s="306"/>
      <c r="AG130" s="306"/>
      <c r="AH130" s="307"/>
      <c r="AI130" s="286">
        <f>SUM('03'!AI162:AL162,'04'!AI130:AL130)</f>
        <v>7530720</v>
      </c>
      <c r="AJ130" s="287"/>
      <c r="AK130" s="287"/>
      <c r="AL130" s="288"/>
      <c r="AM130" s="286">
        <f>SUM('03'!AM162:AP162,'04'!AM130:AP130)</f>
        <v>7425332</v>
      </c>
      <c r="AN130" s="287"/>
      <c r="AO130" s="287"/>
      <c r="AP130" s="288"/>
      <c r="AQ130" s="389">
        <f t="shared" si="39"/>
        <v>0.98600558777912339</v>
      </c>
      <c r="AR130" s="390"/>
    </row>
    <row r="131" spans="1:44" ht="20.100000000000001" customHeight="1" x14ac:dyDescent="0.2">
      <c r="A131" s="436" t="s">
        <v>614</v>
      </c>
      <c r="B131" s="424"/>
      <c r="C131" s="300" t="s">
        <v>69</v>
      </c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2"/>
      <c r="AC131" s="391" t="s">
        <v>88</v>
      </c>
      <c r="AD131" s="392"/>
      <c r="AE131" s="305">
        <f>SUM('03'!AE163:AH163,'04'!AE131:AH131)</f>
        <v>6222214</v>
      </c>
      <c r="AF131" s="306"/>
      <c r="AG131" s="306"/>
      <c r="AH131" s="307"/>
      <c r="AI131" s="286">
        <f>SUM('03'!AI163:AL163,'04'!AI131:AL131)</f>
        <v>7445528</v>
      </c>
      <c r="AJ131" s="287"/>
      <c r="AK131" s="287"/>
      <c r="AL131" s="288"/>
      <c r="AM131" s="286">
        <f>SUM('03'!AM163:AP163,'04'!AM131:AP131)</f>
        <v>7360928</v>
      </c>
      <c r="AN131" s="287"/>
      <c r="AO131" s="287"/>
      <c r="AP131" s="288"/>
      <c r="AQ131" s="389">
        <f t="shared" si="39"/>
        <v>0.98863747473651298</v>
      </c>
      <c r="AR131" s="390"/>
    </row>
    <row r="132" spans="1:44" ht="20.100000000000001" customHeight="1" x14ac:dyDescent="0.2">
      <c r="A132" s="436" t="s">
        <v>615</v>
      </c>
      <c r="B132" s="424"/>
      <c r="C132" s="300" t="s">
        <v>70</v>
      </c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2"/>
      <c r="AC132" s="391" t="s">
        <v>89</v>
      </c>
      <c r="AD132" s="392"/>
      <c r="AE132" s="305">
        <f>SUM('03'!AE164:AH164,'04'!AE132:AH132)</f>
        <v>159696</v>
      </c>
      <c r="AF132" s="306"/>
      <c r="AG132" s="306"/>
      <c r="AH132" s="307"/>
      <c r="AI132" s="286">
        <f>SUM('03'!AI164:AL164,'04'!AI132:AL132)</f>
        <v>0</v>
      </c>
      <c r="AJ132" s="287"/>
      <c r="AK132" s="287"/>
      <c r="AL132" s="288"/>
      <c r="AM132" s="286">
        <v>0</v>
      </c>
      <c r="AN132" s="287"/>
      <c r="AO132" s="287"/>
      <c r="AP132" s="288"/>
      <c r="AQ132" s="389" t="str">
        <f t="shared" si="39"/>
        <v>n.é.</v>
      </c>
      <c r="AR132" s="390"/>
    </row>
    <row r="133" spans="1:44" ht="20.100000000000001" customHeight="1" x14ac:dyDescent="0.2">
      <c r="A133" s="436" t="s">
        <v>616</v>
      </c>
      <c r="B133" s="424"/>
      <c r="C133" s="300" t="s">
        <v>71</v>
      </c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2"/>
      <c r="AC133" s="391" t="s">
        <v>90</v>
      </c>
      <c r="AD133" s="392"/>
      <c r="AE133" s="305">
        <f>SUM('03'!AE165:AH165,'04'!AE133:AH133)</f>
        <v>12790448</v>
      </c>
      <c r="AF133" s="306"/>
      <c r="AG133" s="306"/>
      <c r="AH133" s="307"/>
      <c r="AI133" s="286">
        <f>SUM('03'!AI165:AL165,'04'!AI133:AL133)</f>
        <v>1949514</v>
      </c>
      <c r="AJ133" s="287"/>
      <c r="AK133" s="287"/>
      <c r="AL133" s="288"/>
      <c r="AM133" s="286">
        <f>SUM('03'!AM165:AP165,'04'!AM133:AP133)</f>
        <v>1949514</v>
      </c>
      <c r="AN133" s="287"/>
      <c r="AO133" s="287"/>
      <c r="AP133" s="288"/>
      <c r="AQ133" s="389">
        <f t="shared" si="39"/>
        <v>1</v>
      </c>
      <c r="AR133" s="390"/>
    </row>
    <row r="134" spans="1:44" ht="20.100000000000001" customHeight="1" x14ac:dyDescent="0.2">
      <c r="A134" s="436" t="s">
        <v>617</v>
      </c>
      <c r="B134" s="424"/>
      <c r="C134" s="426" t="s">
        <v>72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391" t="s">
        <v>91</v>
      </c>
      <c r="AD134" s="392"/>
      <c r="AE134" s="305">
        <f>SUM('03'!AE166:AH166,'04'!AE134:AH134)</f>
        <v>597283</v>
      </c>
      <c r="AF134" s="306"/>
      <c r="AG134" s="306"/>
      <c r="AH134" s="307"/>
      <c r="AI134" s="286">
        <f>SUM('04'!AI134:AL134,'03'!AI166:AL166)</f>
        <v>862834</v>
      </c>
      <c r="AJ134" s="287"/>
      <c r="AK134" s="287"/>
      <c r="AL134" s="288"/>
      <c r="AM134" s="286">
        <f>SUM('03'!AM166:AP166,'04'!AM134:AP134)</f>
        <v>862834</v>
      </c>
      <c r="AN134" s="287"/>
      <c r="AO134" s="287"/>
      <c r="AP134" s="288"/>
      <c r="AQ134" s="389">
        <f t="shared" si="39"/>
        <v>1</v>
      </c>
      <c r="AR134" s="390"/>
    </row>
    <row r="135" spans="1:44" ht="20.100000000000001" customHeight="1" x14ac:dyDescent="0.2">
      <c r="A135" s="436" t="s">
        <v>618</v>
      </c>
      <c r="B135" s="424"/>
      <c r="C135" s="324" t="s">
        <v>73</v>
      </c>
      <c r="D135" s="325"/>
      <c r="E135" s="325"/>
      <c r="F135" s="325"/>
      <c r="G135" s="325"/>
      <c r="H135" s="325"/>
      <c r="I135" s="325"/>
      <c r="J135" s="325"/>
      <c r="K135" s="325"/>
      <c r="L135" s="325"/>
      <c r="M135" s="325"/>
      <c r="N135" s="325"/>
      <c r="O135" s="325"/>
      <c r="P135" s="325"/>
      <c r="Q135" s="325"/>
      <c r="R135" s="325"/>
      <c r="S135" s="325"/>
      <c r="T135" s="325"/>
      <c r="U135" s="325"/>
      <c r="V135" s="325"/>
      <c r="W135" s="325"/>
      <c r="X135" s="325"/>
      <c r="Y135" s="325"/>
      <c r="Z135" s="325"/>
      <c r="AA135" s="325"/>
      <c r="AB135" s="326"/>
      <c r="AC135" s="391" t="s">
        <v>94</v>
      </c>
      <c r="AD135" s="392"/>
      <c r="AE135" s="305">
        <f>SUM('03'!AE167:AH167,'04'!AE135:AH135)</f>
        <v>1415998</v>
      </c>
      <c r="AF135" s="306"/>
      <c r="AG135" s="306"/>
      <c r="AH135" s="307"/>
      <c r="AI135" s="286">
        <f>SUM('03'!AI167:AL167,'04'!AI135:AL135)</f>
        <v>2541452</v>
      </c>
      <c r="AJ135" s="287"/>
      <c r="AK135" s="287"/>
      <c r="AL135" s="288"/>
      <c r="AM135" s="286">
        <f>SUM('03'!AM167:AP167,'04'!AM135:AP135)</f>
        <v>2541452</v>
      </c>
      <c r="AN135" s="287"/>
      <c r="AO135" s="287"/>
      <c r="AP135" s="288"/>
      <c r="AQ135" s="389">
        <f t="shared" si="39"/>
        <v>1</v>
      </c>
      <c r="AR135" s="390"/>
    </row>
    <row r="136" spans="1:44" ht="20.100000000000001" customHeight="1" x14ac:dyDescent="0.2">
      <c r="A136" s="436" t="s">
        <v>619</v>
      </c>
      <c r="B136" s="424"/>
      <c r="C136" s="300" t="s">
        <v>74</v>
      </c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2"/>
      <c r="AC136" s="391" t="s">
        <v>95</v>
      </c>
      <c r="AD136" s="392"/>
      <c r="AE136" s="305">
        <f>SUM('03'!AE168:AH168,'04'!AE136:AH136)</f>
        <v>2601757</v>
      </c>
      <c r="AF136" s="306"/>
      <c r="AG136" s="306"/>
      <c r="AH136" s="307"/>
      <c r="AI136" s="286">
        <f>SUM('03'!AI168:AL168,'04'!AI136:AL136)</f>
        <v>4019939</v>
      </c>
      <c r="AJ136" s="287"/>
      <c r="AK136" s="287"/>
      <c r="AL136" s="288"/>
      <c r="AM136" s="286">
        <f>SUM('03'!AM168:AP168,'04'!AM136:AP136)</f>
        <v>4014322</v>
      </c>
      <c r="AN136" s="287"/>
      <c r="AO136" s="287"/>
      <c r="AP136" s="288"/>
      <c r="AQ136" s="389">
        <f t="shared" ref="AQ136:AQ170" si="48">IF(AI136&gt;0,AM136/AI136,"n.é.")</f>
        <v>0.99860271511582643</v>
      </c>
      <c r="AR136" s="390"/>
    </row>
    <row r="137" spans="1:44" ht="20.100000000000001" customHeight="1" x14ac:dyDescent="0.2">
      <c r="A137" s="435" t="s">
        <v>620</v>
      </c>
      <c r="B137" s="425"/>
      <c r="C137" s="374" t="s">
        <v>754</v>
      </c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6"/>
      <c r="AC137" s="404" t="s">
        <v>96</v>
      </c>
      <c r="AD137" s="405"/>
      <c r="AE137" s="432">
        <f>SUM(AE130:AH136)</f>
        <v>29995190</v>
      </c>
      <c r="AF137" s="433"/>
      <c r="AG137" s="433"/>
      <c r="AH137" s="434"/>
      <c r="AI137" s="432">
        <f t="shared" ref="AI137" si="49">SUM(AI130:AL136)</f>
        <v>24349987</v>
      </c>
      <c r="AJ137" s="433"/>
      <c r="AK137" s="433"/>
      <c r="AL137" s="434"/>
      <c r="AM137" s="432">
        <f t="shared" ref="AM137" si="50">SUM(AM130:AP136)</f>
        <v>24154382</v>
      </c>
      <c r="AN137" s="433"/>
      <c r="AO137" s="433"/>
      <c r="AP137" s="434"/>
      <c r="AQ137" s="322">
        <f t="shared" si="48"/>
        <v>0.99196693616304599</v>
      </c>
      <c r="AR137" s="323"/>
    </row>
    <row r="138" spans="1:44" ht="20.100000000000001" customHeight="1" x14ac:dyDescent="0.2">
      <c r="A138" s="436" t="s">
        <v>621</v>
      </c>
      <c r="B138" s="424"/>
      <c r="C138" s="300" t="s">
        <v>75</v>
      </c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2"/>
      <c r="AC138" s="391" t="s">
        <v>97</v>
      </c>
      <c r="AD138" s="392"/>
      <c r="AE138" s="305">
        <f>SUM('03'!AE170:AH170,'04'!AE138:AH138)</f>
        <v>52131</v>
      </c>
      <c r="AF138" s="306"/>
      <c r="AG138" s="306"/>
      <c r="AH138" s="307"/>
      <c r="AI138" s="286">
        <f>SUM('03'!AI170:AL170,'04'!AI138:AL138)</f>
        <v>109445</v>
      </c>
      <c r="AJ138" s="287"/>
      <c r="AK138" s="287"/>
      <c r="AL138" s="288"/>
      <c r="AM138" s="286">
        <f>SUM('03'!AM170:AP170,'04'!AM138:AP138)</f>
        <v>109445</v>
      </c>
      <c r="AN138" s="287"/>
      <c r="AO138" s="287"/>
      <c r="AP138" s="288"/>
      <c r="AQ138" s="389">
        <f t="shared" si="48"/>
        <v>1</v>
      </c>
      <c r="AR138" s="390"/>
    </row>
    <row r="139" spans="1:44" ht="20.100000000000001" customHeight="1" x14ac:dyDescent="0.2">
      <c r="A139" s="436" t="s">
        <v>622</v>
      </c>
      <c r="B139" s="424"/>
      <c r="C139" s="300" t="s">
        <v>76</v>
      </c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2"/>
      <c r="AC139" s="391" t="s">
        <v>98</v>
      </c>
      <c r="AD139" s="392"/>
      <c r="AE139" s="305">
        <v>0</v>
      </c>
      <c r="AF139" s="306"/>
      <c r="AG139" s="306"/>
      <c r="AH139" s="307"/>
      <c r="AI139" s="286">
        <f>SUM('03'!AI171:AL171,'04'!AI139:AL139)</f>
        <v>80000</v>
      </c>
      <c r="AJ139" s="287"/>
      <c r="AK139" s="287"/>
      <c r="AL139" s="288"/>
      <c r="AM139" s="286">
        <f>SUM('03'!AM171:AP171,'04'!AM139:AP139)</f>
        <v>80000</v>
      </c>
      <c r="AN139" s="287"/>
      <c r="AO139" s="287"/>
      <c r="AP139" s="288"/>
      <c r="AQ139" s="389">
        <f t="shared" si="48"/>
        <v>1</v>
      </c>
      <c r="AR139" s="390"/>
    </row>
    <row r="140" spans="1:44" ht="20.100000000000001" customHeight="1" x14ac:dyDescent="0.2">
      <c r="A140" s="435" t="s">
        <v>623</v>
      </c>
      <c r="B140" s="425"/>
      <c r="C140" s="374" t="s">
        <v>755</v>
      </c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6"/>
      <c r="AC140" s="404" t="s">
        <v>99</v>
      </c>
      <c r="AD140" s="405"/>
      <c r="AE140" s="432">
        <f>SUM(AE138:AH139)</f>
        <v>52131</v>
      </c>
      <c r="AF140" s="433"/>
      <c r="AG140" s="433"/>
      <c r="AH140" s="434"/>
      <c r="AI140" s="432">
        <f t="shared" ref="AI140" si="51">SUM(AI138:AL139)</f>
        <v>189445</v>
      </c>
      <c r="AJ140" s="433"/>
      <c r="AK140" s="433"/>
      <c r="AL140" s="434"/>
      <c r="AM140" s="432">
        <f t="shared" ref="AM140" si="52">SUM(AM138:AP139)</f>
        <v>189445</v>
      </c>
      <c r="AN140" s="433"/>
      <c r="AO140" s="433"/>
      <c r="AP140" s="434"/>
      <c r="AQ140" s="322">
        <f t="shared" si="48"/>
        <v>1</v>
      </c>
      <c r="AR140" s="323"/>
    </row>
    <row r="141" spans="1:44" ht="20.100000000000001" customHeight="1" x14ac:dyDescent="0.2">
      <c r="A141" s="298" t="s">
        <v>624</v>
      </c>
      <c r="B141" s="424"/>
      <c r="C141" s="300" t="s">
        <v>77</v>
      </c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2"/>
      <c r="AC141" s="391" t="s">
        <v>100</v>
      </c>
      <c r="AD141" s="392"/>
      <c r="AE141" s="305">
        <f>SUM('03'!AE173:AH173,'04'!AE141:AH141)</f>
        <v>11083016</v>
      </c>
      <c r="AF141" s="306"/>
      <c r="AG141" s="306"/>
      <c r="AH141" s="307"/>
      <c r="AI141" s="286">
        <f>SUM('03'!AI173:AL173,'04'!AI141:AL141)</f>
        <v>11202194</v>
      </c>
      <c r="AJ141" s="287"/>
      <c r="AK141" s="287"/>
      <c r="AL141" s="288"/>
      <c r="AM141" s="286">
        <f>SUM('03'!AM173:AP173,'04'!AM141:AP141)</f>
        <v>11029226</v>
      </c>
      <c r="AN141" s="287"/>
      <c r="AO141" s="287"/>
      <c r="AP141" s="288"/>
      <c r="AQ141" s="389">
        <f t="shared" si="48"/>
        <v>0.98455945326424443</v>
      </c>
      <c r="AR141" s="390"/>
    </row>
    <row r="142" spans="1:44" ht="20.100000000000001" customHeight="1" x14ac:dyDescent="0.2">
      <c r="A142" s="298" t="s">
        <v>625</v>
      </c>
      <c r="B142" s="424"/>
      <c r="C142" s="300" t="s">
        <v>78</v>
      </c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2"/>
      <c r="AC142" s="391" t="s">
        <v>101</v>
      </c>
      <c r="AD142" s="392"/>
      <c r="AE142" s="305">
        <f>SUM('03'!AE174:AH174,'04'!AE142:AH142)</f>
        <v>245000</v>
      </c>
      <c r="AF142" s="306"/>
      <c r="AG142" s="306"/>
      <c r="AH142" s="307"/>
      <c r="AI142" s="286">
        <f>SUM('04'!AI142:AL142,'03'!AI174:AL174)</f>
        <v>1692000</v>
      </c>
      <c r="AJ142" s="287"/>
      <c r="AK142" s="287"/>
      <c r="AL142" s="288"/>
      <c r="AM142" s="286">
        <f>SUM('03'!AM174:AP174,'04'!AM142:AP142)</f>
        <v>952000</v>
      </c>
      <c r="AN142" s="287"/>
      <c r="AO142" s="287"/>
      <c r="AP142" s="288"/>
      <c r="AQ142" s="389">
        <f t="shared" si="48"/>
        <v>0.56264775413711587</v>
      </c>
      <c r="AR142" s="390"/>
    </row>
    <row r="143" spans="1:44" ht="20.100000000000001" customHeight="1" x14ac:dyDescent="0.2">
      <c r="A143" s="298" t="s">
        <v>626</v>
      </c>
      <c r="B143" s="424"/>
      <c r="C143" s="300" t="s">
        <v>79</v>
      </c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2"/>
      <c r="AC143" s="391" t="s">
        <v>102</v>
      </c>
      <c r="AD143" s="392"/>
      <c r="AE143" s="305">
        <v>0</v>
      </c>
      <c r="AF143" s="306"/>
      <c r="AG143" s="306"/>
      <c r="AH143" s="307"/>
      <c r="AI143" s="286">
        <f>SUM('03'!AI175:AL175,'04'!AI143:AL143)</f>
        <v>0</v>
      </c>
      <c r="AJ143" s="287"/>
      <c r="AK143" s="287"/>
      <c r="AL143" s="288"/>
      <c r="AM143" s="286">
        <f>SUM('03'!AM175:AP175,'04'!AM143:AP143)</f>
        <v>0</v>
      </c>
      <c r="AN143" s="287"/>
      <c r="AO143" s="287"/>
      <c r="AP143" s="288"/>
      <c r="AQ143" s="389" t="str">
        <f t="shared" si="48"/>
        <v>n.é.</v>
      </c>
      <c r="AR143" s="390"/>
    </row>
    <row r="144" spans="1:44" ht="20.100000000000001" customHeight="1" x14ac:dyDescent="0.2">
      <c r="A144" s="298" t="s">
        <v>627</v>
      </c>
      <c r="B144" s="424"/>
      <c r="C144" s="300" t="s">
        <v>80</v>
      </c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2"/>
      <c r="AC144" s="391" t="s">
        <v>103</v>
      </c>
      <c r="AD144" s="392"/>
      <c r="AE144" s="305">
        <v>0</v>
      </c>
      <c r="AF144" s="306"/>
      <c r="AG144" s="306"/>
      <c r="AH144" s="307"/>
      <c r="AI144" s="286">
        <v>0</v>
      </c>
      <c r="AJ144" s="287"/>
      <c r="AK144" s="287"/>
      <c r="AL144" s="288"/>
      <c r="AM144" s="286">
        <v>0</v>
      </c>
      <c r="AN144" s="287"/>
      <c r="AO144" s="287"/>
      <c r="AP144" s="288"/>
      <c r="AQ144" s="389" t="str">
        <f t="shared" si="48"/>
        <v>n.é.</v>
      </c>
      <c r="AR144" s="390"/>
    </row>
    <row r="145" spans="1:44" ht="20.100000000000001" customHeight="1" x14ac:dyDescent="0.2">
      <c r="A145" s="298" t="s">
        <v>628</v>
      </c>
      <c r="B145" s="424"/>
      <c r="C145" s="300" t="s">
        <v>81</v>
      </c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2"/>
      <c r="AC145" s="391" t="s">
        <v>104</v>
      </c>
      <c r="AD145" s="392"/>
      <c r="AE145" s="305">
        <f>SUM('03'!AE177:AH177,'04'!AE145:AH145)</f>
        <v>2082013</v>
      </c>
      <c r="AF145" s="306"/>
      <c r="AG145" s="306"/>
      <c r="AH145" s="307"/>
      <c r="AI145" s="286">
        <f>SUM('03'!AI177:AL177,'04'!AI145:AL145)</f>
        <v>2597371</v>
      </c>
      <c r="AJ145" s="287"/>
      <c r="AK145" s="287"/>
      <c r="AL145" s="288"/>
      <c r="AM145" s="286">
        <f>SUM('03'!AM177:AP177,'04'!AM145:AP145)</f>
        <v>2549371</v>
      </c>
      <c r="AN145" s="287"/>
      <c r="AO145" s="287"/>
      <c r="AP145" s="288"/>
      <c r="AQ145" s="389">
        <f t="shared" si="48"/>
        <v>0.98151977518806521</v>
      </c>
      <c r="AR145" s="390"/>
    </row>
    <row r="146" spans="1:44" ht="29.25" customHeight="1" x14ac:dyDescent="0.2">
      <c r="A146" s="328" t="s">
        <v>629</v>
      </c>
      <c r="B146" s="425"/>
      <c r="C146" s="374" t="s">
        <v>756</v>
      </c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6"/>
      <c r="AC146" s="404" t="s">
        <v>105</v>
      </c>
      <c r="AD146" s="405"/>
      <c r="AE146" s="429">
        <f>SUM(AE141:AH145)</f>
        <v>13410029</v>
      </c>
      <c r="AF146" s="430"/>
      <c r="AG146" s="430"/>
      <c r="AH146" s="431"/>
      <c r="AI146" s="429">
        <f t="shared" ref="AI146" si="53">SUM(AI141:AL145)</f>
        <v>15491565</v>
      </c>
      <c r="AJ146" s="430"/>
      <c r="AK146" s="430"/>
      <c r="AL146" s="431"/>
      <c r="AM146" s="429">
        <f t="shared" ref="AM146" si="54">SUM(AM141:AP145)</f>
        <v>14530597</v>
      </c>
      <c r="AN146" s="430"/>
      <c r="AO146" s="430"/>
      <c r="AP146" s="431"/>
      <c r="AQ146" s="322">
        <f t="shared" si="48"/>
        <v>0.93796830726914937</v>
      </c>
      <c r="AR146" s="323"/>
    </row>
    <row r="147" spans="1:44" ht="20.100000000000001" customHeight="1" x14ac:dyDescent="0.2">
      <c r="A147" s="328" t="s">
        <v>630</v>
      </c>
      <c r="B147" s="425"/>
      <c r="C147" s="374" t="s">
        <v>757</v>
      </c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6"/>
      <c r="AC147" s="396" t="s">
        <v>57</v>
      </c>
      <c r="AD147" s="397"/>
      <c r="AE147" s="398">
        <f>AE126+AE129+AE137+AE140+AE146</f>
        <v>63346212</v>
      </c>
      <c r="AF147" s="399"/>
      <c r="AG147" s="399"/>
      <c r="AH147" s="400"/>
      <c r="AI147" s="398">
        <f t="shared" ref="AI147" si="55">AI126+AI129+AI137+AI140+AI146</f>
        <v>68599452</v>
      </c>
      <c r="AJ147" s="399"/>
      <c r="AK147" s="399"/>
      <c r="AL147" s="400"/>
      <c r="AM147" s="398">
        <f t="shared" ref="AM147" si="56">AM126+AM129+AM137+AM140+AM146</f>
        <v>66863503</v>
      </c>
      <c r="AN147" s="399"/>
      <c r="AO147" s="399"/>
      <c r="AP147" s="400"/>
      <c r="AQ147" s="322">
        <f t="shared" si="48"/>
        <v>0.97469441884171315</v>
      </c>
      <c r="AR147" s="323"/>
    </row>
    <row r="148" spans="1:44" ht="20.100000000000001" customHeight="1" x14ac:dyDescent="0.2">
      <c r="A148" s="298" t="s">
        <v>631</v>
      </c>
      <c r="B148" s="424"/>
      <c r="C148" s="300" t="s">
        <v>108</v>
      </c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2"/>
      <c r="AC148" s="391" t="s">
        <v>116</v>
      </c>
      <c r="AD148" s="392"/>
      <c r="AE148" s="305">
        <v>0</v>
      </c>
      <c r="AF148" s="306"/>
      <c r="AG148" s="306"/>
      <c r="AH148" s="307"/>
      <c r="AI148" s="286">
        <v>0</v>
      </c>
      <c r="AJ148" s="287"/>
      <c r="AK148" s="287"/>
      <c r="AL148" s="288"/>
      <c r="AM148" s="286">
        <v>0</v>
      </c>
      <c r="AN148" s="287"/>
      <c r="AO148" s="287"/>
      <c r="AP148" s="288"/>
      <c r="AQ148" s="389" t="str">
        <f t="shared" si="48"/>
        <v>n.é.</v>
      </c>
      <c r="AR148" s="390"/>
    </row>
    <row r="149" spans="1:44" ht="20.100000000000001" customHeight="1" x14ac:dyDescent="0.2">
      <c r="A149" s="298" t="s">
        <v>632</v>
      </c>
      <c r="B149" s="424"/>
      <c r="C149" s="300" t="s">
        <v>109</v>
      </c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2"/>
      <c r="AC149" s="391" t="s">
        <v>117</v>
      </c>
      <c r="AD149" s="392"/>
      <c r="AE149" s="305">
        <f>SUM('03'!AE181:AH181)</f>
        <v>0</v>
      </c>
      <c r="AF149" s="306"/>
      <c r="AG149" s="306"/>
      <c r="AH149" s="307"/>
      <c r="AI149" s="286">
        <f>SUM('03'!AI181:AL181)</f>
        <v>0</v>
      </c>
      <c r="AJ149" s="287"/>
      <c r="AK149" s="287"/>
      <c r="AL149" s="288"/>
      <c r="AM149" s="286">
        <f>SUM('03'!AM181:AP181)</f>
        <v>0</v>
      </c>
      <c r="AN149" s="287"/>
      <c r="AO149" s="287"/>
      <c r="AP149" s="288"/>
      <c r="AQ149" s="389" t="str">
        <f t="shared" si="48"/>
        <v>n.é.</v>
      </c>
      <c r="AR149" s="390"/>
    </row>
    <row r="150" spans="1:44" ht="20.100000000000001" customHeight="1" x14ac:dyDescent="0.2">
      <c r="A150" s="298" t="s">
        <v>633</v>
      </c>
      <c r="B150" s="424"/>
      <c r="C150" s="426" t="s">
        <v>110</v>
      </c>
      <c r="D150" s="427"/>
      <c r="E150" s="427"/>
      <c r="F150" s="427"/>
      <c r="G150" s="427"/>
      <c r="H150" s="427"/>
      <c r="I150" s="427"/>
      <c r="J150" s="427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8"/>
      <c r="AC150" s="391" t="s">
        <v>118</v>
      </c>
      <c r="AD150" s="392"/>
      <c r="AE150" s="305">
        <v>0</v>
      </c>
      <c r="AF150" s="306"/>
      <c r="AG150" s="306"/>
      <c r="AH150" s="307"/>
      <c r="AI150" s="286">
        <v>0</v>
      </c>
      <c r="AJ150" s="287"/>
      <c r="AK150" s="287"/>
      <c r="AL150" s="288"/>
      <c r="AM150" s="286">
        <v>0</v>
      </c>
      <c r="AN150" s="287"/>
      <c r="AO150" s="287"/>
      <c r="AP150" s="288"/>
      <c r="AQ150" s="389" t="str">
        <f t="shared" si="48"/>
        <v>n.é.</v>
      </c>
      <c r="AR150" s="390"/>
    </row>
    <row r="151" spans="1:44" ht="20.100000000000001" customHeight="1" x14ac:dyDescent="0.2">
      <c r="A151" s="298" t="s">
        <v>634</v>
      </c>
      <c r="B151" s="424"/>
      <c r="C151" s="426" t="s">
        <v>111</v>
      </c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8"/>
      <c r="AC151" s="391" t="s">
        <v>119</v>
      </c>
      <c r="AD151" s="392"/>
      <c r="AE151" s="305">
        <v>0</v>
      </c>
      <c r="AF151" s="306"/>
      <c r="AG151" s="306"/>
      <c r="AH151" s="307"/>
      <c r="AI151" s="286">
        <v>0</v>
      </c>
      <c r="AJ151" s="287"/>
      <c r="AK151" s="287"/>
      <c r="AL151" s="288"/>
      <c r="AM151" s="286">
        <v>0</v>
      </c>
      <c r="AN151" s="287"/>
      <c r="AO151" s="287"/>
      <c r="AP151" s="288"/>
      <c r="AQ151" s="389" t="str">
        <f t="shared" si="48"/>
        <v>n.é.</v>
      </c>
      <c r="AR151" s="390"/>
    </row>
    <row r="152" spans="1:44" ht="20.100000000000001" customHeight="1" x14ac:dyDescent="0.2">
      <c r="A152" s="298" t="s">
        <v>635</v>
      </c>
      <c r="B152" s="424"/>
      <c r="C152" s="426" t="s">
        <v>112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391" t="s">
        <v>120</v>
      </c>
      <c r="AD152" s="392"/>
      <c r="AE152" s="305">
        <v>0</v>
      </c>
      <c r="AF152" s="306"/>
      <c r="AG152" s="306"/>
      <c r="AH152" s="307"/>
      <c r="AI152" s="286">
        <v>0</v>
      </c>
      <c r="AJ152" s="287"/>
      <c r="AK152" s="287"/>
      <c r="AL152" s="288"/>
      <c r="AM152" s="286">
        <v>0</v>
      </c>
      <c r="AN152" s="287"/>
      <c r="AO152" s="287"/>
      <c r="AP152" s="288"/>
      <c r="AQ152" s="389" t="str">
        <f t="shared" si="48"/>
        <v>n.é.</v>
      </c>
      <c r="AR152" s="390"/>
    </row>
    <row r="153" spans="1:44" ht="20.100000000000001" customHeight="1" x14ac:dyDescent="0.2">
      <c r="A153" s="298" t="s">
        <v>636</v>
      </c>
      <c r="B153" s="424"/>
      <c r="C153" s="300" t="s">
        <v>113</v>
      </c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2"/>
      <c r="AC153" s="391" t="s">
        <v>121</v>
      </c>
      <c r="AD153" s="392"/>
      <c r="AE153" s="305">
        <v>0</v>
      </c>
      <c r="AF153" s="306"/>
      <c r="AG153" s="306"/>
      <c r="AH153" s="307"/>
      <c r="AI153" s="286">
        <v>0</v>
      </c>
      <c r="AJ153" s="287"/>
      <c r="AK153" s="287"/>
      <c r="AL153" s="288"/>
      <c r="AM153" s="286">
        <v>0</v>
      </c>
      <c r="AN153" s="287"/>
      <c r="AO153" s="287"/>
      <c r="AP153" s="288"/>
      <c r="AQ153" s="389" t="str">
        <f t="shared" si="48"/>
        <v>n.é.</v>
      </c>
      <c r="AR153" s="390"/>
    </row>
    <row r="154" spans="1:44" ht="20.100000000000001" customHeight="1" x14ac:dyDescent="0.2">
      <c r="A154" s="298" t="s">
        <v>637</v>
      </c>
      <c r="B154" s="424"/>
      <c r="C154" s="300" t="s">
        <v>114</v>
      </c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2"/>
      <c r="AC154" s="391" t="s">
        <v>122</v>
      </c>
      <c r="AD154" s="392"/>
      <c r="AE154" s="305">
        <v>0</v>
      </c>
      <c r="AF154" s="306"/>
      <c r="AG154" s="306"/>
      <c r="AH154" s="307"/>
      <c r="AI154" s="286">
        <v>0</v>
      </c>
      <c r="AJ154" s="287"/>
      <c r="AK154" s="287"/>
      <c r="AL154" s="288"/>
      <c r="AM154" s="286">
        <v>0</v>
      </c>
      <c r="AN154" s="287"/>
      <c r="AO154" s="287"/>
      <c r="AP154" s="288"/>
      <c r="AQ154" s="389" t="str">
        <f t="shared" si="48"/>
        <v>n.é.</v>
      </c>
      <c r="AR154" s="390"/>
    </row>
    <row r="155" spans="1:44" ht="20.100000000000001" customHeight="1" x14ac:dyDescent="0.2">
      <c r="A155" s="298" t="s">
        <v>638</v>
      </c>
      <c r="B155" s="424"/>
      <c r="C155" s="300" t="s">
        <v>115</v>
      </c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2"/>
      <c r="AC155" s="391" t="s">
        <v>123</v>
      </c>
      <c r="AD155" s="392"/>
      <c r="AE155" s="305">
        <f>SUM('03'!AE189:AH189)</f>
        <v>399000</v>
      </c>
      <c r="AF155" s="306"/>
      <c r="AG155" s="306"/>
      <c r="AH155" s="307"/>
      <c r="AI155" s="286">
        <f>SUM('03'!AI189:AL189)</f>
        <v>389775</v>
      </c>
      <c r="AJ155" s="287"/>
      <c r="AK155" s="287"/>
      <c r="AL155" s="288"/>
      <c r="AM155" s="286">
        <f>SUM('03'!AM189:AP189)</f>
        <v>389775</v>
      </c>
      <c r="AN155" s="287"/>
      <c r="AO155" s="287"/>
      <c r="AP155" s="288"/>
      <c r="AQ155" s="389">
        <f t="shared" si="48"/>
        <v>1</v>
      </c>
      <c r="AR155" s="390"/>
    </row>
    <row r="156" spans="1:44" ht="20.100000000000001" customHeight="1" x14ac:dyDescent="0.2">
      <c r="A156" s="328" t="s">
        <v>639</v>
      </c>
      <c r="B156" s="425"/>
      <c r="C156" s="374" t="s">
        <v>758</v>
      </c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6"/>
      <c r="AC156" s="396" t="s">
        <v>58</v>
      </c>
      <c r="AD156" s="397"/>
      <c r="AE156" s="398">
        <f>SUM(AE148:AH155)</f>
        <v>399000</v>
      </c>
      <c r="AF156" s="399"/>
      <c r="AG156" s="399"/>
      <c r="AH156" s="400"/>
      <c r="AI156" s="398">
        <f t="shared" ref="AI156" si="57">SUM(AI148:AL155)</f>
        <v>389775</v>
      </c>
      <c r="AJ156" s="399"/>
      <c r="AK156" s="399"/>
      <c r="AL156" s="400"/>
      <c r="AM156" s="398">
        <f t="shared" ref="AM156" si="58">SUM(AM148:AP155)</f>
        <v>389775</v>
      </c>
      <c r="AN156" s="399"/>
      <c r="AO156" s="399"/>
      <c r="AP156" s="400"/>
      <c r="AQ156" s="322">
        <f t="shared" si="48"/>
        <v>1</v>
      </c>
      <c r="AR156" s="323"/>
    </row>
    <row r="157" spans="1:44" ht="20.100000000000001" customHeight="1" x14ac:dyDescent="0.2">
      <c r="A157" s="298" t="s">
        <v>667</v>
      </c>
      <c r="B157" s="424"/>
      <c r="C157" s="406" t="s">
        <v>142</v>
      </c>
      <c r="D157" s="407"/>
      <c r="E157" s="407"/>
      <c r="F157" s="407"/>
      <c r="G157" s="407"/>
      <c r="H157" s="407"/>
      <c r="I157" s="407"/>
      <c r="J157" s="407"/>
      <c r="K157" s="407"/>
      <c r="L157" s="407"/>
      <c r="M157" s="407"/>
      <c r="N157" s="407"/>
      <c r="O157" s="407"/>
      <c r="P157" s="407"/>
      <c r="Q157" s="407"/>
      <c r="R157" s="407"/>
      <c r="S157" s="407"/>
      <c r="T157" s="407"/>
      <c r="U157" s="407"/>
      <c r="V157" s="407"/>
      <c r="W157" s="407"/>
      <c r="X157" s="407"/>
      <c r="Y157" s="407"/>
      <c r="Z157" s="407"/>
      <c r="AA157" s="407"/>
      <c r="AB157" s="408"/>
      <c r="AC157" s="391" t="s">
        <v>131</v>
      </c>
      <c r="AD157" s="392"/>
      <c r="AE157" s="305">
        <v>0</v>
      </c>
      <c r="AF157" s="306"/>
      <c r="AG157" s="306"/>
      <c r="AH157" s="307"/>
      <c r="AI157" s="286">
        <v>0</v>
      </c>
      <c r="AJ157" s="287"/>
      <c r="AK157" s="287"/>
      <c r="AL157" s="288"/>
      <c r="AM157" s="286">
        <v>0</v>
      </c>
      <c r="AN157" s="287"/>
      <c r="AO157" s="287"/>
      <c r="AP157" s="288"/>
      <c r="AQ157" s="389" t="str">
        <f t="shared" si="48"/>
        <v>n.é.</v>
      </c>
      <c r="AR157" s="390"/>
    </row>
    <row r="158" spans="1:44" ht="30.75" customHeight="1" x14ac:dyDescent="0.2">
      <c r="A158" s="298" t="s">
        <v>668</v>
      </c>
      <c r="B158" s="299"/>
      <c r="C158" s="406" t="s">
        <v>641</v>
      </c>
      <c r="D158" s="407"/>
      <c r="E158" s="407"/>
      <c r="F158" s="407"/>
      <c r="G158" s="407"/>
      <c r="H158" s="407"/>
      <c r="I158" s="407"/>
      <c r="J158" s="407"/>
      <c r="K158" s="407"/>
      <c r="L158" s="407"/>
      <c r="M158" s="407"/>
      <c r="N158" s="407"/>
      <c r="O158" s="407"/>
      <c r="P158" s="407"/>
      <c r="Q158" s="407"/>
      <c r="R158" s="407"/>
      <c r="S158" s="407"/>
      <c r="T158" s="407"/>
      <c r="U158" s="407"/>
      <c r="V158" s="407"/>
      <c r="W158" s="407"/>
      <c r="X158" s="407"/>
      <c r="Y158" s="407"/>
      <c r="Z158" s="407"/>
      <c r="AA158" s="407"/>
      <c r="AB158" s="408"/>
      <c r="AC158" s="391" t="s">
        <v>640</v>
      </c>
      <c r="AD158" s="392"/>
      <c r="AE158" s="305">
        <v>0</v>
      </c>
      <c r="AF158" s="306"/>
      <c r="AG158" s="306"/>
      <c r="AH158" s="307"/>
      <c r="AI158" s="286">
        <f>SUM('03'!AI192:AL192)</f>
        <v>55245</v>
      </c>
      <c r="AJ158" s="287"/>
      <c r="AK158" s="287"/>
      <c r="AL158" s="288"/>
      <c r="AM158" s="286">
        <f>SUM('03'!AM192:AP192)</f>
        <v>55245</v>
      </c>
      <c r="AN158" s="287"/>
      <c r="AO158" s="287"/>
      <c r="AP158" s="288"/>
      <c r="AQ158" s="389">
        <f t="shared" si="48"/>
        <v>1</v>
      </c>
      <c r="AR158" s="390"/>
    </row>
    <row r="159" spans="1:44" ht="20.100000000000001" customHeight="1" x14ac:dyDescent="0.2">
      <c r="A159" s="298" t="s">
        <v>669</v>
      </c>
      <c r="B159" s="299"/>
      <c r="C159" s="406" t="s">
        <v>642</v>
      </c>
      <c r="D159" s="407"/>
      <c r="E159" s="407"/>
      <c r="F159" s="407"/>
      <c r="G159" s="407"/>
      <c r="H159" s="407"/>
      <c r="I159" s="407"/>
      <c r="J159" s="407"/>
      <c r="K159" s="407"/>
      <c r="L159" s="407"/>
      <c r="M159" s="407"/>
      <c r="N159" s="407"/>
      <c r="O159" s="407"/>
      <c r="P159" s="407"/>
      <c r="Q159" s="407"/>
      <c r="R159" s="407"/>
      <c r="S159" s="407"/>
      <c r="T159" s="407"/>
      <c r="U159" s="407"/>
      <c r="V159" s="407"/>
      <c r="W159" s="407"/>
      <c r="X159" s="407"/>
      <c r="Y159" s="407"/>
      <c r="Z159" s="407"/>
      <c r="AA159" s="407"/>
      <c r="AB159" s="408"/>
      <c r="AC159" s="404" t="s">
        <v>643</v>
      </c>
      <c r="AD159" s="405"/>
      <c r="AE159" s="418">
        <f>SUM('03'!AE193:AH193)</f>
        <v>5594904</v>
      </c>
      <c r="AF159" s="419"/>
      <c r="AG159" s="419"/>
      <c r="AH159" s="420"/>
      <c r="AI159" s="421">
        <f>SUM('03'!AI193:AL193)</f>
        <v>5594904</v>
      </c>
      <c r="AJ159" s="422"/>
      <c r="AK159" s="422"/>
      <c r="AL159" s="423"/>
      <c r="AM159" s="421">
        <f>SUM('03'!AM193:AP193)</f>
        <v>5594904</v>
      </c>
      <c r="AN159" s="422"/>
      <c r="AO159" s="422"/>
      <c r="AP159" s="423"/>
      <c r="AQ159" s="389">
        <f t="shared" si="48"/>
        <v>1</v>
      </c>
      <c r="AR159" s="390"/>
    </row>
    <row r="160" spans="1:44" ht="20.100000000000001" customHeight="1" x14ac:dyDescent="0.2">
      <c r="A160" s="298" t="s">
        <v>670</v>
      </c>
      <c r="B160" s="299"/>
      <c r="C160" s="406" t="s">
        <v>644</v>
      </c>
      <c r="D160" s="407"/>
      <c r="E160" s="407"/>
      <c r="F160" s="407"/>
      <c r="G160" s="407"/>
      <c r="H160" s="407"/>
      <c r="I160" s="407"/>
      <c r="J160" s="407"/>
      <c r="K160" s="407"/>
      <c r="L160" s="407"/>
      <c r="M160" s="407"/>
      <c r="N160" s="407"/>
      <c r="O160" s="407"/>
      <c r="P160" s="407"/>
      <c r="Q160" s="407"/>
      <c r="R160" s="407"/>
      <c r="S160" s="407"/>
      <c r="T160" s="407"/>
      <c r="U160" s="407"/>
      <c r="V160" s="407"/>
      <c r="W160" s="407"/>
      <c r="X160" s="407"/>
      <c r="Y160" s="407"/>
      <c r="Z160" s="407"/>
      <c r="AA160" s="407"/>
      <c r="AB160" s="408"/>
      <c r="AC160" s="391" t="s">
        <v>645</v>
      </c>
      <c r="AD160" s="392"/>
      <c r="AE160" s="305">
        <v>0</v>
      </c>
      <c r="AF160" s="306"/>
      <c r="AG160" s="306"/>
      <c r="AH160" s="307"/>
      <c r="AI160" s="286">
        <v>0</v>
      </c>
      <c r="AJ160" s="287"/>
      <c r="AK160" s="287"/>
      <c r="AL160" s="288"/>
      <c r="AM160" s="286">
        <v>0</v>
      </c>
      <c r="AN160" s="287"/>
      <c r="AO160" s="287"/>
      <c r="AP160" s="288"/>
      <c r="AQ160" s="389" t="str">
        <f t="shared" si="48"/>
        <v>n.é.</v>
      </c>
      <c r="AR160" s="390"/>
    </row>
    <row r="161" spans="1:44" ht="20.100000000000001" customHeight="1" x14ac:dyDescent="0.2">
      <c r="A161" s="298" t="s">
        <v>671</v>
      </c>
      <c r="B161" s="299"/>
      <c r="C161" s="406" t="s">
        <v>424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391" t="s">
        <v>132</v>
      </c>
      <c r="AD161" s="392"/>
      <c r="AE161" s="305">
        <v>0</v>
      </c>
      <c r="AF161" s="306"/>
      <c r="AG161" s="306"/>
      <c r="AH161" s="307"/>
      <c r="AI161" s="286">
        <v>0</v>
      </c>
      <c r="AJ161" s="287"/>
      <c r="AK161" s="287"/>
      <c r="AL161" s="288"/>
      <c r="AM161" s="286">
        <v>0</v>
      </c>
      <c r="AN161" s="287"/>
      <c r="AO161" s="287"/>
      <c r="AP161" s="288"/>
      <c r="AQ161" s="389" t="str">
        <f t="shared" si="48"/>
        <v>n.é.</v>
      </c>
      <c r="AR161" s="390"/>
    </row>
    <row r="162" spans="1:44" ht="20.100000000000001" customHeight="1" x14ac:dyDescent="0.2">
      <c r="A162" s="298" t="s">
        <v>672</v>
      </c>
      <c r="B162" s="299"/>
      <c r="C162" s="406" t="s">
        <v>423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391" t="s">
        <v>133</v>
      </c>
      <c r="AD162" s="392"/>
      <c r="AE162" s="305">
        <v>0</v>
      </c>
      <c r="AF162" s="306"/>
      <c r="AG162" s="306"/>
      <c r="AH162" s="307"/>
      <c r="AI162" s="286">
        <v>0</v>
      </c>
      <c r="AJ162" s="287"/>
      <c r="AK162" s="287"/>
      <c r="AL162" s="288"/>
      <c r="AM162" s="286">
        <v>0</v>
      </c>
      <c r="AN162" s="287"/>
      <c r="AO162" s="287"/>
      <c r="AP162" s="288"/>
      <c r="AQ162" s="389" t="str">
        <f t="shared" si="48"/>
        <v>n.é.</v>
      </c>
      <c r="AR162" s="390"/>
    </row>
    <row r="163" spans="1:44" ht="20.100000000000001" customHeight="1" x14ac:dyDescent="0.2">
      <c r="A163" s="298" t="s">
        <v>673</v>
      </c>
      <c r="B163" s="299"/>
      <c r="C163" s="406" t="s">
        <v>422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391" t="s">
        <v>134</v>
      </c>
      <c r="AD163" s="392"/>
      <c r="AE163" s="305">
        <v>0</v>
      </c>
      <c r="AF163" s="306"/>
      <c r="AG163" s="306"/>
      <c r="AH163" s="307"/>
      <c r="AI163" s="286">
        <v>0</v>
      </c>
      <c r="AJ163" s="287"/>
      <c r="AK163" s="287"/>
      <c r="AL163" s="288"/>
      <c r="AM163" s="286">
        <v>0</v>
      </c>
      <c r="AN163" s="287"/>
      <c r="AO163" s="287"/>
      <c r="AP163" s="288"/>
      <c r="AQ163" s="389" t="str">
        <f t="shared" si="48"/>
        <v>n.é.</v>
      </c>
      <c r="AR163" s="390"/>
    </row>
    <row r="164" spans="1:44" ht="20.100000000000001" customHeight="1" x14ac:dyDescent="0.2">
      <c r="A164" s="298" t="s">
        <v>674</v>
      </c>
      <c r="B164" s="299"/>
      <c r="C164" s="406" t="s">
        <v>143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404" t="s">
        <v>135</v>
      </c>
      <c r="AD164" s="405"/>
      <c r="AE164" s="418">
        <f>SUM('03'!AE198:AH198)</f>
        <v>10402086</v>
      </c>
      <c r="AF164" s="419"/>
      <c r="AG164" s="419"/>
      <c r="AH164" s="420"/>
      <c r="AI164" s="421">
        <f>SUM('03'!AI198:AL198)</f>
        <v>10425274</v>
      </c>
      <c r="AJ164" s="422"/>
      <c r="AK164" s="422"/>
      <c r="AL164" s="423"/>
      <c r="AM164" s="421">
        <f>SUM('03'!AM198:AP198)</f>
        <v>10425274</v>
      </c>
      <c r="AN164" s="422"/>
      <c r="AO164" s="422"/>
      <c r="AP164" s="423"/>
      <c r="AQ164" s="389">
        <f t="shared" si="48"/>
        <v>1</v>
      </c>
      <c r="AR164" s="390"/>
    </row>
    <row r="165" spans="1:44" ht="33" customHeight="1" x14ac:dyDescent="0.2">
      <c r="A165" s="298" t="s">
        <v>675</v>
      </c>
      <c r="B165" s="299"/>
      <c r="C165" s="406" t="s">
        <v>421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391" t="s">
        <v>136</v>
      </c>
      <c r="AD165" s="392"/>
      <c r="AE165" s="305">
        <v>0</v>
      </c>
      <c r="AF165" s="306"/>
      <c r="AG165" s="306"/>
      <c r="AH165" s="307"/>
      <c r="AI165" s="286">
        <v>0</v>
      </c>
      <c r="AJ165" s="287"/>
      <c r="AK165" s="287"/>
      <c r="AL165" s="288"/>
      <c r="AM165" s="286">
        <v>0</v>
      </c>
      <c r="AN165" s="287"/>
      <c r="AO165" s="287"/>
      <c r="AP165" s="288"/>
      <c r="AQ165" s="389" t="str">
        <f t="shared" si="48"/>
        <v>n.é.</v>
      </c>
      <c r="AR165" s="390"/>
    </row>
    <row r="166" spans="1:44" ht="20.100000000000001" customHeight="1" x14ac:dyDescent="0.2">
      <c r="A166" s="298" t="s">
        <v>676</v>
      </c>
      <c r="B166" s="299"/>
      <c r="C166" s="406" t="s">
        <v>420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391" t="s">
        <v>137</v>
      </c>
      <c r="AD166" s="392"/>
      <c r="AE166" s="305">
        <v>0</v>
      </c>
      <c r="AF166" s="306"/>
      <c r="AG166" s="306"/>
      <c r="AH166" s="307"/>
      <c r="AI166" s="286">
        <v>0</v>
      </c>
      <c r="AJ166" s="287"/>
      <c r="AK166" s="287"/>
      <c r="AL166" s="288"/>
      <c r="AM166" s="286">
        <v>0</v>
      </c>
      <c r="AN166" s="287"/>
      <c r="AO166" s="287"/>
      <c r="AP166" s="288"/>
      <c r="AQ166" s="389" t="str">
        <f t="shared" si="48"/>
        <v>n.é.</v>
      </c>
      <c r="AR166" s="390"/>
    </row>
    <row r="167" spans="1:44" ht="20.100000000000001" customHeight="1" x14ac:dyDescent="0.2">
      <c r="A167" s="298" t="s">
        <v>677</v>
      </c>
      <c r="B167" s="299"/>
      <c r="C167" s="406" t="s">
        <v>144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391" t="s">
        <v>138</v>
      </c>
      <c r="AD167" s="392"/>
      <c r="AE167" s="305">
        <v>0</v>
      </c>
      <c r="AF167" s="306"/>
      <c r="AG167" s="306"/>
      <c r="AH167" s="307"/>
      <c r="AI167" s="286">
        <v>0</v>
      </c>
      <c r="AJ167" s="287"/>
      <c r="AK167" s="287"/>
      <c r="AL167" s="288"/>
      <c r="AM167" s="286">
        <v>0</v>
      </c>
      <c r="AN167" s="287"/>
      <c r="AO167" s="287"/>
      <c r="AP167" s="288"/>
      <c r="AQ167" s="389" t="str">
        <f t="shared" si="48"/>
        <v>n.é.</v>
      </c>
      <c r="AR167" s="390"/>
    </row>
    <row r="168" spans="1:44" ht="20.100000000000001" customHeight="1" x14ac:dyDescent="0.2">
      <c r="A168" s="298" t="s">
        <v>678</v>
      </c>
      <c r="B168" s="299"/>
      <c r="C168" s="410" t="s">
        <v>145</v>
      </c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  <c r="R168" s="411"/>
      <c r="S168" s="411"/>
      <c r="T168" s="411"/>
      <c r="U168" s="411"/>
      <c r="V168" s="411"/>
      <c r="W168" s="411"/>
      <c r="X168" s="411"/>
      <c r="Y168" s="411"/>
      <c r="Z168" s="411"/>
      <c r="AA168" s="411"/>
      <c r="AB168" s="412"/>
      <c r="AC168" s="391" t="s">
        <v>139</v>
      </c>
      <c r="AD168" s="392"/>
      <c r="AE168" s="305">
        <v>0</v>
      </c>
      <c r="AF168" s="306"/>
      <c r="AG168" s="306"/>
      <c r="AH168" s="307"/>
      <c r="AI168" s="286">
        <v>0</v>
      </c>
      <c r="AJ168" s="287"/>
      <c r="AK168" s="287"/>
      <c r="AL168" s="288"/>
      <c r="AM168" s="286">
        <v>0</v>
      </c>
      <c r="AN168" s="287"/>
      <c r="AO168" s="287"/>
      <c r="AP168" s="288"/>
      <c r="AQ168" s="389" t="str">
        <f t="shared" si="48"/>
        <v>n.é.</v>
      </c>
      <c r="AR168" s="390"/>
    </row>
    <row r="169" spans="1:44" ht="20.100000000000001" customHeight="1" x14ac:dyDescent="0.2">
      <c r="A169" s="298" t="s">
        <v>679</v>
      </c>
      <c r="B169" s="299"/>
      <c r="C169" s="406" t="s">
        <v>646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391" t="s">
        <v>140</v>
      </c>
      <c r="AD169" s="409"/>
      <c r="AE169" s="305">
        <v>0</v>
      </c>
      <c r="AF169" s="306"/>
      <c r="AG169" s="306"/>
      <c r="AH169" s="307"/>
      <c r="AI169" s="286">
        <v>0</v>
      </c>
      <c r="AJ169" s="287"/>
      <c r="AK169" s="287"/>
      <c r="AL169" s="288"/>
      <c r="AM169" s="286">
        <v>0</v>
      </c>
      <c r="AN169" s="287"/>
      <c r="AO169" s="287"/>
      <c r="AP169" s="288"/>
      <c r="AQ169" s="389" t="str">
        <f t="shared" si="48"/>
        <v>n.é.</v>
      </c>
      <c r="AR169" s="390"/>
    </row>
    <row r="170" spans="1:44" ht="20.100000000000001" customHeight="1" x14ac:dyDescent="0.2">
      <c r="A170" s="298" t="s">
        <v>680</v>
      </c>
      <c r="B170" s="299"/>
      <c r="C170" s="406" t="s">
        <v>146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391" t="s">
        <v>141</v>
      </c>
      <c r="AD170" s="409"/>
      <c r="AE170" s="305">
        <f>SUM('03'!AE204:AH204)</f>
        <v>750000</v>
      </c>
      <c r="AF170" s="306"/>
      <c r="AG170" s="306"/>
      <c r="AH170" s="307"/>
      <c r="AI170" s="286">
        <f>SUM('03'!AI204:AL204)</f>
        <v>750000</v>
      </c>
      <c r="AJ170" s="287"/>
      <c r="AK170" s="287"/>
      <c r="AL170" s="288"/>
      <c r="AM170" s="286">
        <f>SUM('03'!AM204:AP204)</f>
        <v>750000</v>
      </c>
      <c r="AN170" s="287"/>
      <c r="AO170" s="287"/>
      <c r="AP170" s="288"/>
      <c r="AQ170" s="389">
        <f t="shared" si="48"/>
        <v>1</v>
      </c>
      <c r="AR170" s="390"/>
    </row>
    <row r="171" spans="1:44" ht="20.100000000000001" customHeight="1" x14ac:dyDescent="0.2">
      <c r="A171" s="298" t="s">
        <v>681</v>
      </c>
      <c r="B171" s="299"/>
      <c r="C171" s="410" t="s">
        <v>147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  <c r="R171" s="411"/>
      <c r="S171" s="411"/>
      <c r="T171" s="411"/>
      <c r="U171" s="411"/>
      <c r="V171" s="411"/>
      <c r="W171" s="411"/>
      <c r="X171" s="411"/>
      <c r="Y171" s="411"/>
      <c r="Z171" s="411"/>
      <c r="AA171" s="411"/>
      <c r="AB171" s="412"/>
      <c r="AC171" s="404" t="s">
        <v>647</v>
      </c>
      <c r="AD171" s="405"/>
      <c r="AE171" s="418">
        <f>SUM('03'!AE207:AH207)</f>
        <v>7309976</v>
      </c>
      <c r="AF171" s="419"/>
      <c r="AG171" s="419"/>
      <c r="AH171" s="420"/>
      <c r="AI171" s="421">
        <f>SUM('03'!AI207:AL207)</f>
        <v>46334302</v>
      </c>
      <c r="AJ171" s="422"/>
      <c r="AK171" s="422"/>
      <c r="AL171" s="423"/>
      <c r="AM171" s="413" t="s">
        <v>570</v>
      </c>
      <c r="AN171" s="414"/>
      <c r="AO171" s="414"/>
      <c r="AP171" s="415"/>
      <c r="AQ171" s="416" t="s">
        <v>571</v>
      </c>
      <c r="AR171" s="417"/>
    </row>
    <row r="172" spans="1:44" ht="20.100000000000001" customHeight="1" x14ac:dyDescent="0.2">
      <c r="A172" s="328" t="s">
        <v>682</v>
      </c>
      <c r="B172" s="329"/>
      <c r="C172" s="374" t="s">
        <v>759</v>
      </c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6"/>
      <c r="AC172" s="396" t="s">
        <v>59</v>
      </c>
      <c r="AD172" s="397"/>
      <c r="AE172" s="398">
        <f>SUM(AE157:AH171)</f>
        <v>24056966</v>
      </c>
      <c r="AF172" s="399"/>
      <c r="AG172" s="399"/>
      <c r="AH172" s="400"/>
      <c r="AI172" s="398">
        <f>SUM(AI157:AL171)</f>
        <v>63159725</v>
      </c>
      <c r="AJ172" s="399"/>
      <c r="AK172" s="399"/>
      <c r="AL172" s="400"/>
      <c r="AM172" s="398">
        <f t="shared" ref="AM172" si="59">SUM(AM157:AP171)</f>
        <v>16825423</v>
      </c>
      <c r="AN172" s="399"/>
      <c r="AO172" s="399"/>
      <c r="AP172" s="400"/>
      <c r="AQ172" s="322">
        <f t="shared" ref="AQ172:AQ203" si="60">IF(AI172&gt;0,AM172/AI172,"n.é.")</f>
        <v>0.26639481093370815</v>
      </c>
      <c r="AR172" s="323"/>
    </row>
    <row r="173" spans="1:44" ht="20.100000000000001" customHeight="1" x14ac:dyDescent="0.2">
      <c r="A173" s="298" t="s">
        <v>683</v>
      </c>
      <c r="B173" s="299"/>
      <c r="C173" s="401" t="s">
        <v>148</v>
      </c>
      <c r="D173" s="402"/>
      <c r="E173" s="402"/>
      <c r="F173" s="402"/>
      <c r="G173" s="402"/>
      <c r="H173" s="402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3"/>
      <c r="AC173" s="404" t="s">
        <v>124</v>
      </c>
      <c r="AD173" s="405"/>
      <c r="AE173" s="305">
        <f>SUM('03'!AE209:AH209,'04'!AE173:AH173)</f>
        <v>0</v>
      </c>
      <c r="AF173" s="306"/>
      <c r="AG173" s="306"/>
      <c r="AH173" s="307"/>
      <c r="AI173" s="286">
        <f>SUM('03'!AI209:AL209)</f>
        <v>47638</v>
      </c>
      <c r="AJ173" s="287"/>
      <c r="AK173" s="287"/>
      <c r="AL173" s="288"/>
      <c r="AM173" s="286">
        <f>SUM('03'!AM209:AP209)</f>
        <v>47638</v>
      </c>
      <c r="AN173" s="287"/>
      <c r="AO173" s="287"/>
      <c r="AP173" s="288"/>
      <c r="AQ173" s="389">
        <f t="shared" si="60"/>
        <v>1</v>
      </c>
      <c r="AR173" s="390"/>
    </row>
    <row r="174" spans="1:44" ht="20.100000000000001" customHeight="1" x14ac:dyDescent="0.2">
      <c r="A174" s="298" t="s">
        <v>684</v>
      </c>
      <c r="B174" s="299"/>
      <c r="C174" s="401" t="s">
        <v>149</v>
      </c>
      <c r="D174" s="402"/>
      <c r="E174" s="402"/>
      <c r="F174" s="402"/>
      <c r="G174" s="402"/>
      <c r="H174" s="402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3"/>
      <c r="AC174" s="391" t="s">
        <v>125</v>
      </c>
      <c r="AD174" s="392"/>
      <c r="AE174" s="305">
        <f>SUM('03'!AE210:AH210,'04'!AE174:AH174)</f>
        <v>787323</v>
      </c>
      <c r="AF174" s="306"/>
      <c r="AG174" s="306"/>
      <c r="AH174" s="307"/>
      <c r="AI174" s="286">
        <f>SUM('03'!AI210:AL210,'04'!AI174:AL174)</f>
        <v>5144715</v>
      </c>
      <c r="AJ174" s="287"/>
      <c r="AK174" s="287"/>
      <c r="AL174" s="288"/>
      <c r="AM174" s="286">
        <f>SUM('03'!AM210:AP210,'04'!AM174:AP174)</f>
        <v>5144715</v>
      </c>
      <c r="AN174" s="287"/>
      <c r="AO174" s="287"/>
      <c r="AP174" s="288"/>
      <c r="AQ174" s="389">
        <f t="shared" si="60"/>
        <v>1</v>
      </c>
      <c r="AR174" s="390"/>
    </row>
    <row r="175" spans="1:44" ht="20.100000000000001" customHeight="1" x14ac:dyDescent="0.2">
      <c r="A175" s="298" t="s">
        <v>685</v>
      </c>
      <c r="B175" s="299"/>
      <c r="C175" s="401" t="s">
        <v>150</v>
      </c>
      <c r="D175" s="402"/>
      <c r="E175" s="402"/>
      <c r="F175" s="402"/>
      <c r="G175" s="402"/>
      <c r="H175" s="402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3"/>
      <c r="AC175" s="391" t="s">
        <v>126</v>
      </c>
      <c r="AD175" s="392"/>
      <c r="AE175" s="305">
        <f>SUM('03'!AE211:AH211,'04'!AE175:AH175)</f>
        <v>740866</v>
      </c>
      <c r="AF175" s="306"/>
      <c r="AG175" s="306"/>
      <c r="AH175" s="307"/>
      <c r="AI175" s="286">
        <f>SUM('04'!AI175:AL175,'03'!AI211:AL211)</f>
        <v>561411</v>
      </c>
      <c r="AJ175" s="287"/>
      <c r="AK175" s="287"/>
      <c r="AL175" s="288"/>
      <c r="AM175" s="286">
        <f>SUM('03'!AM211:AP211,'04'!AM175:AP175)</f>
        <v>561411</v>
      </c>
      <c r="AN175" s="287"/>
      <c r="AO175" s="287"/>
      <c r="AP175" s="288"/>
      <c r="AQ175" s="389">
        <f t="shared" si="60"/>
        <v>1</v>
      </c>
      <c r="AR175" s="390"/>
    </row>
    <row r="176" spans="1:44" ht="20.100000000000001" customHeight="1" x14ac:dyDescent="0.2">
      <c r="A176" s="298" t="s">
        <v>686</v>
      </c>
      <c r="B176" s="299"/>
      <c r="C176" s="401" t="s">
        <v>151</v>
      </c>
      <c r="D176" s="402"/>
      <c r="E176" s="402"/>
      <c r="F176" s="402"/>
      <c r="G176" s="402"/>
      <c r="H176" s="402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3"/>
      <c r="AC176" s="391" t="s">
        <v>127</v>
      </c>
      <c r="AD176" s="392"/>
      <c r="AE176" s="305">
        <f>SUM('03'!AE212:AH212,'04'!AE176:AH176)</f>
        <v>11797416</v>
      </c>
      <c r="AF176" s="306"/>
      <c r="AG176" s="306"/>
      <c r="AH176" s="307"/>
      <c r="AI176" s="286">
        <f>SUM('03'!AI212:AL212,'04'!AI176:AL176)</f>
        <v>33808075</v>
      </c>
      <c r="AJ176" s="287"/>
      <c r="AK176" s="287"/>
      <c r="AL176" s="288"/>
      <c r="AM176" s="286">
        <f>SUM('03'!AM212:AP212,'04'!AM176:AP176)</f>
        <v>33808075</v>
      </c>
      <c r="AN176" s="287"/>
      <c r="AO176" s="287"/>
      <c r="AP176" s="288"/>
      <c r="AQ176" s="389">
        <f t="shared" si="60"/>
        <v>1</v>
      </c>
      <c r="AR176" s="390"/>
    </row>
    <row r="177" spans="1:44" ht="20.100000000000001" customHeight="1" x14ac:dyDescent="0.2">
      <c r="A177" s="298" t="s">
        <v>687</v>
      </c>
      <c r="B177" s="299"/>
      <c r="C177" s="324" t="s">
        <v>152</v>
      </c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O177" s="325"/>
      <c r="P177" s="325"/>
      <c r="Q177" s="325"/>
      <c r="R177" s="325"/>
      <c r="S177" s="325"/>
      <c r="T177" s="325"/>
      <c r="U177" s="325"/>
      <c r="V177" s="325"/>
      <c r="W177" s="325"/>
      <c r="X177" s="325"/>
      <c r="Y177" s="325"/>
      <c r="Z177" s="325"/>
      <c r="AA177" s="325"/>
      <c r="AB177" s="326"/>
      <c r="AC177" s="391" t="s">
        <v>128</v>
      </c>
      <c r="AD177" s="392"/>
      <c r="AE177" s="305">
        <v>0</v>
      </c>
      <c r="AF177" s="306"/>
      <c r="AG177" s="306"/>
      <c r="AH177" s="307"/>
      <c r="AI177" s="286">
        <v>0</v>
      </c>
      <c r="AJ177" s="287"/>
      <c r="AK177" s="287"/>
      <c r="AL177" s="288"/>
      <c r="AM177" s="286">
        <v>0</v>
      </c>
      <c r="AN177" s="287"/>
      <c r="AO177" s="287"/>
      <c r="AP177" s="288"/>
      <c r="AQ177" s="389" t="str">
        <f t="shared" si="60"/>
        <v>n.é.</v>
      </c>
      <c r="AR177" s="390"/>
    </row>
    <row r="178" spans="1:44" ht="20.100000000000001" customHeight="1" x14ac:dyDescent="0.2">
      <c r="A178" s="298" t="s">
        <v>688</v>
      </c>
      <c r="B178" s="299"/>
      <c r="C178" s="324" t="s">
        <v>153</v>
      </c>
      <c r="D178" s="325"/>
      <c r="E178" s="325"/>
      <c r="F178" s="325"/>
      <c r="G178" s="325"/>
      <c r="H178" s="325"/>
      <c r="I178" s="325"/>
      <c r="J178" s="325"/>
      <c r="K178" s="325"/>
      <c r="L178" s="325"/>
      <c r="M178" s="325"/>
      <c r="N178" s="325"/>
      <c r="O178" s="325"/>
      <c r="P178" s="325"/>
      <c r="Q178" s="325"/>
      <c r="R178" s="325"/>
      <c r="S178" s="325"/>
      <c r="T178" s="325"/>
      <c r="U178" s="325"/>
      <c r="V178" s="325"/>
      <c r="W178" s="325"/>
      <c r="X178" s="325"/>
      <c r="Y178" s="325"/>
      <c r="Z178" s="325"/>
      <c r="AA178" s="325"/>
      <c r="AB178" s="326"/>
      <c r="AC178" s="391" t="s">
        <v>129</v>
      </c>
      <c r="AD178" s="392"/>
      <c r="AE178" s="305">
        <v>0</v>
      </c>
      <c r="AF178" s="306"/>
      <c r="AG178" s="306"/>
      <c r="AH178" s="307"/>
      <c r="AI178" s="286">
        <v>0</v>
      </c>
      <c r="AJ178" s="287"/>
      <c r="AK178" s="287"/>
      <c r="AL178" s="288"/>
      <c r="AM178" s="286">
        <v>0</v>
      </c>
      <c r="AN178" s="287"/>
      <c r="AO178" s="287"/>
      <c r="AP178" s="288"/>
      <c r="AQ178" s="389" t="str">
        <f t="shared" si="60"/>
        <v>n.é.</v>
      </c>
      <c r="AR178" s="390"/>
    </row>
    <row r="179" spans="1:44" ht="20.100000000000001" customHeight="1" x14ac:dyDescent="0.2">
      <c r="A179" s="298" t="s">
        <v>689</v>
      </c>
      <c r="B179" s="299"/>
      <c r="C179" s="324" t="s">
        <v>154</v>
      </c>
      <c r="D179" s="325"/>
      <c r="E179" s="325"/>
      <c r="F179" s="325"/>
      <c r="G179" s="325"/>
      <c r="H179" s="325"/>
      <c r="I179" s="325"/>
      <c r="J179" s="325"/>
      <c r="K179" s="325"/>
      <c r="L179" s="325"/>
      <c r="M179" s="325"/>
      <c r="N179" s="325"/>
      <c r="O179" s="325"/>
      <c r="P179" s="325"/>
      <c r="Q179" s="325"/>
      <c r="R179" s="325"/>
      <c r="S179" s="325"/>
      <c r="T179" s="325"/>
      <c r="U179" s="325"/>
      <c r="V179" s="325"/>
      <c r="W179" s="325"/>
      <c r="X179" s="325"/>
      <c r="Y179" s="325"/>
      <c r="Z179" s="325"/>
      <c r="AA179" s="325"/>
      <c r="AB179" s="326"/>
      <c r="AC179" s="391" t="s">
        <v>130</v>
      </c>
      <c r="AD179" s="392"/>
      <c r="AE179" s="305">
        <f>SUM('03'!AE215:AH215,'04'!AE179:AH179)</f>
        <v>3226934</v>
      </c>
      <c r="AF179" s="306"/>
      <c r="AG179" s="306"/>
      <c r="AH179" s="307"/>
      <c r="AI179" s="286">
        <f>SUM('03'!AI215:AL215,'04'!AI179:AL179)</f>
        <v>10564247</v>
      </c>
      <c r="AJ179" s="287"/>
      <c r="AK179" s="287"/>
      <c r="AL179" s="288"/>
      <c r="AM179" s="286">
        <f>SUM('03'!AM215:AP215,'04'!AM179:AP179)</f>
        <v>10564247</v>
      </c>
      <c r="AN179" s="287"/>
      <c r="AO179" s="287"/>
      <c r="AP179" s="288"/>
      <c r="AQ179" s="389">
        <f t="shared" si="60"/>
        <v>1</v>
      </c>
      <c r="AR179" s="390"/>
    </row>
    <row r="180" spans="1:44" s="2" customFormat="1" ht="20.100000000000001" customHeight="1" x14ac:dyDescent="0.2">
      <c r="A180" s="328" t="s">
        <v>690</v>
      </c>
      <c r="B180" s="329"/>
      <c r="C180" s="330" t="s">
        <v>737</v>
      </c>
      <c r="D180" s="331"/>
      <c r="E180" s="331"/>
      <c r="F180" s="331"/>
      <c r="G180" s="331"/>
      <c r="H180" s="331"/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  <c r="S180" s="331"/>
      <c r="T180" s="331"/>
      <c r="U180" s="331"/>
      <c r="V180" s="331"/>
      <c r="W180" s="331"/>
      <c r="X180" s="331"/>
      <c r="Y180" s="331"/>
      <c r="Z180" s="331"/>
      <c r="AA180" s="331"/>
      <c r="AB180" s="332"/>
      <c r="AC180" s="396" t="s">
        <v>60</v>
      </c>
      <c r="AD180" s="397"/>
      <c r="AE180" s="398">
        <f>SUM(AE173:AH179)</f>
        <v>16552539</v>
      </c>
      <c r="AF180" s="399"/>
      <c r="AG180" s="399"/>
      <c r="AH180" s="400"/>
      <c r="AI180" s="398">
        <f t="shared" ref="AI180" si="61">SUM(AI173:AL179)</f>
        <v>50126086</v>
      </c>
      <c r="AJ180" s="399"/>
      <c r="AK180" s="399"/>
      <c r="AL180" s="400"/>
      <c r="AM180" s="398">
        <f t="shared" ref="AM180" si="62">SUM(AM173:AP179)</f>
        <v>50126086</v>
      </c>
      <c r="AN180" s="399"/>
      <c r="AO180" s="399"/>
      <c r="AP180" s="400"/>
      <c r="AQ180" s="322">
        <f t="shared" si="60"/>
        <v>1</v>
      </c>
      <c r="AR180" s="323"/>
    </row>
    <row r="181" spans="1:44" ht="20.100000000000001" customHeight="1" x14ac:dyDescent="0.2">
      <c r="A181" s="298" t="s">
        <v>691</v>
      </c>
      <c r="B181" s="299"/>
      <c r="C181" s="300" t="s">
        <v>167</v>
      </c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2"/>
      <c r="AC181" s="391" t="s">
        <v>155</v>
      </c>
      <c r="AD181" s="392"/>
      <c r="AE181" s="305">
        <f>SUM('03'!AE217:AH217)</f>
        <v>21957797</v>
      </c>
      <c r="AF181" s="306"/>
      <c r="AG181" s="306"/>
      <c r="AH181" s="307"/>
      <c r="AI181" s="286">
        <f>SUM('03'!AI217:AL217)</f>
        <v>18971729</v>
      </c>
      <c r="AJ181" s="287"/>
      <c r="AK181" s="287"/>
      <c r="AL181" s="288"/>
      <c r="AM181" s="286">
        <f>SUM('03'!AM217:AP217)</f>
        <v>18971729</v>
      </c>
      <c r="AN181" s="287"/>
      <c r="AO181" s="287"/>
      <c r="AP181" s="288"/>
      <c r="AQ181" s="389">
        <f t="shared" si="60"/>
        <v>1</v>
      </c>
      <c r="AR181" s="390"/>
    </row>
    <row r="182" spans="1:44" ht="20.100000000000001" customHeight="1" x14ac:dyDescent="0.2">
      <c r="A182" s="298" t="s">
        <v>692</v>
      </c>
      <c r="B182" s="299"/>
      <c r="C182" s="300" t="s">
        <v>168</v>
      </c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2"/>
      <c r="AC182" s="391" t="s">
        <v>156</v>
      </c>
      <c r="AD182" s="392"/>
      <c r="AE182" s="305">
        <v>0</v>
      </c>
      <c r="AF182" s="306"/>
      <c r="AG182" s="306"/>
      <c r="AH182" s="307"/>
      <c r="AI182" s="286">
        <f>SUM('03'!AI218:AL218)</f>
        <v>0</v>
      </c>
      <c r="AJ182" s="287"/>
      <c r="AK182" s="287"/>
      <c r="AL182" s="288"/>
      <c r="AM182" s="286">
        <v>0</v>
      </c>
      <c r="AN182" s="287"/>
      <c r="AO182" s="287"/>
      <c r="AP182" s="288"/>
      <c r="AQ182" s="389" t="str">
        <f t="shared" si="60"/>
        <v>n.é.</v>
      </c>
      <c r="AR182" s="390"/>
    </row>
    <row r="183" spans="1:44" ht="20.100000000000001" customHeight="1" x14ac:dyDescent="0.2">
      <c r="A183" s="298" t="s">
        <v>693</v>
      </c>
      <c r="B183" s="299"/>
      <c r="C183" s="300" t="s">
        <v>169</v>
      </c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2"/>
      <c r="AC183" s="391" t="s">
        <v>157</v>
      </c>
      <c r="AD183" s="392"/>
      <c r="AE183" s="305">
        <f>SUM('03'!AE219:AH219)</f>
        <v>322550</v>
      </c>
      <c r="AF183" s="306"/>
      <c r="AG183" s="306"/>
      <c r="AH183" s="307"/>
      <c r="AI183" s="286">
        <f>SUM('03'!AI219:AL219)</f>
        <v>198865</v>
      </c>
      <c r="AJ183" s="287"/>
      <c r="AK183" s="287"/>
      <c r="AL183" s="288"/>
      <c r="AM183" s="286">
        <f>SUM('03'!AM219:AP219)</f>
        <v>198865</v>
      </c>
      <c r="AN183" s="287"/>
      <c r="AO183" s="287"/>
      <c r="AP183" s="288"/>
      <c r="AQ183" s="389">
        <f t="shared" si="60"/>
        <v>1</v>
      </c>
      <c r="AR183" s="390"/>
    </row>
    <row r="184" spans="1:44" ht="20.100000000000001" customHeight="1" x14ac:dyDescent="0.2">
      <c r="A184" s="298" t="s">
        <v>694</v>
      </c>
      <c r="B184" s="299"/>
      <c r="C184" s="300" t="s">
        <v>170</v>
      </c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2"/>
      <c r="AC184" s="391" t="s">
        <v>158</v>
      </c>
      <c r="AD184" s="392"/>
      <c r="AE184" s="305">
        <f>SUM('03'!AE220:AH220)</f>
        <v>5248557</v>
      </c>
      <c r="AF184" s="306"/>
      <c r="AG184" s="306"/>
      <c r="AH184" s="307"/>
      <c r="AI184" s="286">
        <f>SUM('03'!AI220:AL220)</f>
        <v>4447021</v>
      </c>
      <c r="AJ184" s="287"/>
      <c r="AK184" s="287"/>
      <c r="AL184" s="288"/>
      <c r="AM184" s="286">
        <f>SUM('03'!AM220:AP220)</f>
        <v>4447021</v>
      </c>
      <c r="AN184" s="287"/>
      <c r="AO184" s="287"/>
      <c r="AP184" s="288"/>
      <c r="AQ184" s="389">
        <f t="shared" si="60"/>
        <v>1</v>
      </c>
      <c r="AR184" s="390"/>
    </row>
    <row r="185" spans="1:44" s="2" customFormat="1" ht="20.100000000000001" customHeight="1" x14ac:dyDescent="0.2">
      <c r="A185" s="328" t="s">
        <v>695</v>
      </c>
      <c r="B185" s="329"/>
      <c r="C185" s="374" t="s">
        <v>738</v>
      </c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6"/>
      <c r="AC185" s="396" t="s">
        <v>61</v>
      </c>
      <c r="AD185" s="397"/>
      <c r="AE185" s="398">
        <f>SUM(AE181:AH184)</f>
        <v>27528904</v>
      </c>
      <c r="AF185" s="399"/>
      <c r="AG185" s="399"/>
      <c r="AH185" s="400"/>
      <c r="AI185" s="398">
        <f t="shared" ref="AI185" si="63">SUM(AI181:AL184)</f>
        <v>23617615</v>
      </c>
      <c r="AJ185" s="399"/>
      <c r="AK185" s="399"/>
      <c r="AL185" s="400"/>
      <c r="AM185" s="398">
        <f t="shared" ref="AM185" si="64">SUM(AM181:AP184)</f>
        <v>23617615</v>
      </c>
      <c r="AN185" s="399"/>
      <c r="AO185" s="399"/>
      <c r="AP185" s="400"/>
      <c r="AQ185" s="322">
        <f t="shared" si="60"/>
        <v>1</v>
      </c>
      <c r="AR185" s="323"/>
    </row>
    <row r="186" spans="1:44" ht="20.100000000000001" customHeight="1" x14ac:dyDescent="0.2">
      <c r="A186" s="298" t="s">
        <v>696</v>
      </c>
      <c r="B186" s="299"/>
      <c r="C186" s="300" t="s">
        <v>415</v>
      </c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2"/>
      <c r="AC186" s="391" t="s">
        <v>159</v>
      </c>
      <c r="AD186" s="392"/>
      <c r="AE186" s="305">
        <v>0</v>
      </c>
      <c r="AF186" s="306"/>
      <c r="AG186" s="306"/>
      <c r="AH186" s="307"/>
      <c r="AI186" s="286">
        <v>0</v>
      </c>
      <c r="AJ186" s="287"/>
      <c r="AK186" s="287"/>
      <c r="AL186" s="288"/>
      <c r="AM186" s="286">
        <v>0</v>
      </c>
      <c r="AN186" s="287"/>
      <c r="AO186" s="287"/>
      <c r="AP186" s="288"/>
      <c r="AQ186" s="389" t="str">
        <f t="shared" si="60"/>
        <v>n.é.</v>
      </c>
      <c r="AR186" s="390"/>
    </row>
    <row r="187" spans="1:44" ht="20.100000000000001" customHeight="1" x14ac:dyDescent="0.2">
      <c r="A187" s="298" t="s">
        <v>697</v>
      </c>
      <c r="B187" s="299"/>
      <c r="C187" s="300" t="s">
        <v>416</v>
      </c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2"/>
      <c r="AC187" s="391" t="s">
        <v>160</v>
      </c>
      <c r="AD187" s="392"/>
      <c r="AE187" s="305">
        <v>0</v>
      </c>
      <c r="AF187" s="306"/>
      <c r="AG187" s="306"/>
      <c r="AH187" s="307"/>
      <c r="AI187" s="286">
        <v>0</v>
      </c>
      <c r="AJ187" s="287"/>
      <c r="AK187" s="287"/>
      <c r="AL187" s="288"/>
      <c r="AM187" s="286">
        <v>0</v>
      </c>
      <c r="AN187" s="287"/>
      <c r="AO187" s="287"/>
      <c r="AP187" s="288"/>
      <c r="AQ187" s="389" t="str">
        <f t="shared" si="60"/>
        <v>n.é.</v>
      </c>
      <c r="AR187" s="390"/>
    </row>
    <row r="188" spans="1:44" ht="20.100000000000001" customHeight="1" x14ac:dyDescent="0.2">
      <c r="A188" s="298" t="s">
        <v>698</v>
      </c>
      <c r="B188" s="299"/>
      <c r="C188" s="300" t="s">
        <v>417</v>
      </c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2"/>
      <c r="AC188" s="391" t="s">
        <v>161</v>
      </c>
      <c r="AD188" s="392"/>
      <c r="AE188" s="305">
        <v>0</v>
      </c>
      <c r="AF188" s="306"/>
      <c r="AG188" s="306"/>
      <c r="AH188" s="307"/>
      <c r="AI188" s="286">
        <v>0</v>
      </c>
      <c r="AJ188" s="287"/>
      <c r="AK188" s="287"/>
      <c r="AL188" s="288"/>
      <c r="AM188" s="286">
        <v>0</v>
      </c>
      <c r="AN188" s="287"/>
      <c r="AO188" s="287"/>
      <c r="AP188" s="288"/>
      <c r="AQ188" s="389" t="str">
        <f t="shared" si="60"/>
        <v>n.é.</v>
      </c>
      <c r="AR188" s="390"/>
    </row>
    <row r="189" spans="1:44" ht="20.100000000000001" customHeight="1" x14ac:dyDescent="0.2">
      <c r="A189" s="298" t="s">
        <v>699</v>
      </c>
      <c r="B189" s="299"/>
      <c r="C189" s="300" t="s">
        <v>171</v>
      </c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2"/>
      <c r="AC189" s="391" t="s">
        <v>162</v>
      </c>
      <c r="AD189" s="392"/>
      <c r="AE189" s="305">
        <v>0</v>
      </c>
      <c r="AF189" s="306"/>
      <c r="AG189" s="306"/>
      <c r="AH189" s="307"/>
      <c r="AI189" s="286">
        <f>SUM('03'!AI225:AL225)</f>
        <v>12150</v>
      </c>
      <c r="AJ189" s="287"/>
      <c r="AK189" s="287"/>
      <c r="AL189" s="288"/>
      <c r="AM189" s="286">
        <v>12150</v>
      </c>
      <c r="AN189" s="287"/>
      <c r="AO189" s="287"/>
      <c r="AP189" s="288"/>
      <c r="AQ189" s="389">
        <f t="shared" si="60"/>
        <v>1</v>
      </c>
      <c r="AR189" s="390"/>
    </row>
    <row r="190" spans="1:44" ht="20.100000000000001" customHeight="1" x14ac:dyDescent="0.2">
      <c r="A190" s="298" t="s">
        <v>700</v>
      </c>
      <c r="B190" s="299"/>
      <c r="C190" s="300" t="s">
        <v>418</v>
      </c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2"/>
      <c r="AC190" s="391" t="s">
        <v>163</v>
      </c>
      <c r="AD190" s="392"/>
      <c r="AE190" s="305">
        <v>0</v>
      </c>
      <c r="AF190" s="306"/>
      <c r="AG190" s="306"/>
      <c r="AH190" s="307"/>
      <c r="AI190" s="286">
        <v>0</v>
      </c>
      <c r="AJ190" s="287"/>
      <c r="AK190" s="287"/>
      <c r="AL190" s="288"/>
      <c r="AM190" s="286">
        <v>0</v>
      </c>
      <c r="AN190" s="287"/>
      <c r="AO190" s="287"/>
      <c r="AP190" s="288"/>
      <c r="AQ190" s="389" t="str">
        <f t="shared" si="60"/>
        <v>n.é.</v>
      </c>
      <c r="AR190" s="390"/>
    </row>
    <row r="191" spans="1:44" ht="20.100000000000001" customHeight="1" x14ac:dyDescent="0.2">
      <c r="A191" s="298" t="s">
        <v>701</v>
      </c>
      <c r="B191" s="299"/>
      <c r="C191" s="300" t="s">
        <v>419</v>
      </c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2"/>
      <c r="AC191" s="391" t="s">
        <v>164</v>
      </c>
      <c r="AD191" s="392"/>
      <c r="AE191" s="305">
        <v>0</v>
      </c>
      <c r="AF191" s="306"/>
      <c r="AG191" s="306"/>
      <c r="AH191" s="307"/>
      <c r="AI191" s="286">
        <v>0</v>
      </c>
      <c r="AJ191" s="287"/>
      <c r="AK191" s="287"/>
      <c r="AL191" s="288"/>
      <c r="AM191" s="286">
        <v>0</v>
      </c>
      <c r="AN191" s="287"/>
      <c r="AO191" s="287"/>
      <c r="AP191" s="288"/>
      <c r="AQ191" s="389" t="str">
        <f t="shared" si="60"/>
        <v>n.é.</v>
      </c>
      <c r="AR191" s="390"/>
    </row>
    <row r="192" spans="1:44" ht="20.100000000000001" customHeight="1" x14ac:dyDescent="0.2">
      <c r="A192" s="298" t="s">
        <v>702</v>
      </c>
      <c r="B192" s="299"/>
      <c r="C192" s="300" t="s">
        <v>172</v>
      </c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2"/>
      <c r="AC192" s="391" t="s">
        <v>165</v>
      </c>
      <c r="AD192" s="392"/>
      <c r="AE192" s="305">
        <v>0</v>
      </c>
      <c r="AF192" s="306"/>
      <c r="AG192" s="306"/>
      <c r="AH192" s="307"/>
      <c r="AI192" s="286">
        <v>0</v>
      </c>
      <c r="AJ192" s="287"/>
      <c r="AK192" s="287"/>
      <c r="AL192" s="288"/>
      <c r="AM192" s="286">
        <v>0</v>
      </c>
      <c r="AN192" s="287"/>
      <c r="AO192" s="287"/>
      <c r="AP192" s="288"/>
      <c r="AQ192" s="389" t="str">
        <f t="shared" si="60"/>
        <v>n.é.</v>
      </c>
      <c r="AR192" s="390"/>
    </row>
    <row r="193" spans="1:44" ht="20.100000000000001" customHeight="1" x14ac:dyDescent="0.2">
      <c r="A193" s="298" t="s">
        <v>703</v>
      </c>
      <c r="B193" s="299"/>
      <c r="C193" s="300" t="s">
        <v>648</v>
      </c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2"/>
      <c r="AC193" s="391" t="s">
        <v>166</v>
      </c>
      <c r="AD193" s="392"/>
      <c r="AE193" s="305">
        <v>0</v>
      </c>
      <c r="AF193" s="306"/>
      <c r="AG193" s="306"/>
      <c r="AH193" s="307"/>
      <c r="AI193" s="286">
        <v>0</v>
      </c>
      <c r="AJ193" s="287"/>
      <c r="AK193" s="287"/>
      <c r="AL193" s="288"/>
      <c r="AM193" s="286">
        <v>0</v>
      </c>
      <c r="AN193" s="287"/>
      <c r="AO193" s="287"/>
      <c r="AP193" s="288"/>
      <c r="AQ193" s="389" t="str">
        <f t="shared" si="60"/>
        <v>n.é.</v>
      </c>
      <c r="AR193" s="390"/>
    </row>
    <row r="194" spans="1:44" ht="20.100000000000001" customHeight="1" x14ac:dyDescent="0.2">
      <c r="A194" s="298" t="s">
        <v>704</v>
      </c>
      <c r="B194" s="299"/>
      <c r="C194" s="300" t="s">
        <v>173</v>
      </c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2"/>
      <c r="AC194" s="391" t="s">
        <v>649</v>
      </c>
      <c r="AD194" s="392"/>
      <c r="AE194" s="305">
        <v>0</v>
      </c>
      <c r="AF194" s="306"/>
      <c r="AG194" s="306"/>
      <c r="AH194" s="307"/>
      <c r="AI194" s="286">
        <v>0</v>
      </c>
      <c r="AJ194" s="287"/>
      <c r="AK194" s="287"/>
      <c r="AL194" s="288"/>
      <c r="AM194" s="286">
        <v>0</v>
      </c>
      <c r="AN194" s="287"/>
      <c r="AO194" s="287"/>
      <c r="AP194" s="288"/>
      <c r="AQ194" s="389" t="str">
        <f t="shared" si="60"/>
        <v>n.é.</v>
      </c>
      <c r="AR194" s="390"/>
    </row>
    <row r="195" spans="1:44" ht="20.100000000000001" customHeight="1" x14ac:dyDescent="0.2">
      <c r="A195" s="328" t="s">
        <v>705</v>
      </c>
      <c r="B195" s="329"/>
      <c r="C195" s="374" t="s">
        <v>739</v>
      </c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6"/>
      <c r="AC195" s="396" t="s">
        <v>62</v>
      </c>
      <c r="AD195" s="397"/>
      <c r="AE195" s="393">
        <f>SUM(AE186:AH194)</f>
        <v>0</v>
      </c>
      <c r="AF195" s="394"/>
      <c r="AG195" s="394"/>
      <c r="AH195" s="395"/>
      <c r="AI195" s="393">
        <f t="shared" ref="AI195" si="65">SUM(AI186:AL194)</f>
        <v>12150</v>
      </c>
      <c r="AJ195" s="394"/>
      <c r="AK195" s="394"/>
      <c r="AL195" s="395"/>
      <c r="AM195" s="393">
        <f t="shared" ref="AM195" si="66">SUM(AM186:AP194)</f>
        <v>12150</v>
      </c>
      <c r="AN195" s="394"/>
      <c r="AO195" s="394"/>
      <c r="AP195" s="395"/>
      <c r="AQ195" s="322">
        <f t="shared" si="60"/>
        <v>1</v>
      </c>
      <c r="AR195" s="323"/>
    </row>
    <row r="196" spans="1:44" s="2" customFormat="1" ht="20.100000000000001" customHeight="1" x14ac:dyDescent="0.2">
      <c r="A196" s="382" t="s">
        <v>706</v>
      </c>
      <c r="B196" s="383"/>
      <c r="C196" s="384" t="s">
        <v>740</v>
      </c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6"/>
      <c r="AC196" s="387" t="s">
        <v>174</v>
      </c>
      <c r="AD196" s="388"/>
      <c r="AE196" s="377">
        <f>AE121+AE122+AE147+AE156+AE172+AE180+AE185+AE195</f>
        <v>237558797</v>
      </c>
      <c r="AF196" s="378"/>
      <c r="AG196" s="378"/>
      <c r="AH196" s="379"/>
      <c r="AI196" s="377">
        <f t="shared" ref="AI196" si="67">AI121+AI122+AI147+AI156+AI172+AI180+AI185+AI195</f>
        <v>314139715</v>
      </c>
      <c r="AJ196" s="378"/>
      <c r="AK196" s="378"/>
      <c r="AL196" s="379"/>
      <c r="AM196" s="377">
        <f t="shared" ref="AM196" si="68">AM121+AM122+AM147+AM156+AM172+AM180+AM185+AM195</f>
        <v>266069464</v>
      </c>
      <c r="AN196" s="378"/>
      <c r="AO196" s="378"/>
      <c r="AP196" s="379"/>
      <c r="AQ196" s="380">
        <f t="shared" si="60"/>
        <v>0.84697811609079732</v>
      </c>
      <c r="AR196" s="381"/>
    </row>
    <row r="197" spans="1:44" ht="20.100000000000001" customHeight="1" x14ac:dyDescent="0.2">
      <c r="A197" s="298" t="s">
        <v>707</v>
      </c>
      <c r="B197" s="299"/>
      <c r="C197" s="300" t="s">
        <v>650</v>
      </c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2"/>
      <c r="AC197" s="303" t="s">
        <v>380</v>
      </c>
      <c r="AD197" s="304"/>
      <c r="AE197" s="305">
        <v>0</v>
      </c>
      <c r="AF197" s="306"/>
      <c r="AG197" s="306"/>
      <c r="AH197" s="307"/>
      <c r="AI197" s="286">
        <v>0</v>
      </c>
      <c r="AJ197" s="287"/>
      <c r="AK197" s="287"/>
      <c r="AL197" s="288"/>
      <c r="AM197" s="286">
        <v>0</v>
      </c>
      <c r="AN197" s="287"/>
      <c r="AO197" s="287"/>
      <c r="AP197" s="288"/>
      <c r="AQ197" s="322" t="str">
        <f t="shared" si="60"/>
        <v>n.é.</v>
      </c>
      <c r="AR197" s="323"/>
    </row>
    <row r="198" spans="1:44" ht="20.100000000000001" customHeight="1" x14ac:dyDescent="0.2">
      <c r="A198" s="298" t="s">
        <v>708</v>
      </c>
      <c r="B198" s="299"/>
      <c r="C198" s="300" t="s">
        <v>381</v>
      </c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2"/>
      <c r="AC198" s="303" t="s">
        <v>382</v>
      </c>
      <c r="AD198" s="304"/>
      <c r="AE198" s="305">
        <v>0</v>
      </c>
      <c r="AF198" s="306"/>
      <c r="AG198" s="306"/>
      <c r="AH198" s="307"/>
      <c r="AI198" s="286">
        <v>0</v>
      </c>
      <c r="AJ198" s="287"/>
      <c r="AK198" s="287"/>
      <c r="AL198" s="288"/>
      <c r="AM198" s="286">
        <v>0</v>
      </c>
      <c r="AN198" s="287"/>
      <c r="AO198" s="287"/>
      <c r="AP198" s="288"/>
      <c r="AQ198" s="322" t="str">
        <f t="shared" si="60"/>
        <v>n.é.</v>
      </c>
      <c r="AR198" s="323"/>
    </row>
    <row r="199" spans="1:44" ht="20.100000000000001" customHeight="1" x14ac:dyDescent="0.2">
      <c r="A199" s="298" t="s">
        <v>709</v>
      </c>
      <c r="B199" s="299"/>
      <c r="C199" s="300" t="s">
        <v>651</v>
      </c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2"/>
      <c r="AC199" s="303" t="s">
        <v>383</v>
      </c>
      <c r="AD199" s="304"/>
      <c r="AE199" s="305">
        <v>0</v>
      </c>
      <c r="AF199" s="306"/>
      <c r="AG199" s="306"/>
      <c r="AH199" s="307"/>
      <c r="AI199" s="286">
        <v>0</v>
      </c>
      <c r="AJ199" s="287"/>
      <c r="AK199" s="287"/>
      <c r="AL199" s="288"/>
      <c r="AM199" s="286">
        <v>0</v>
      </c>
      <c r="AN199" s="287"/>
      <c r="AO199" s="287"/>
      <c r="AP199" s="288"/>
      <c r="AQ199" s="322" t="str">
        <f t="shared" si="60"/>
        <v>n.é.</v>
      </c>
      <c r="AR199" s="323"/>
    </row>
    <row r="200" spans="1:44" ht="30.75" customHeight="1" x14ac:dyDescent="0.2">
      <c r="A200" s="328" t="s">
        <v>710</v>
      </c>
      <c r="B200" s="329"/>
      <c r="C200" s="374" t="s">
        <v>741</v>
      </c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6"/>
      <c r="AC200" s="333" t="s">
        <v>384</v>
      </c>
      <c r="AD200" s="334"/>
      <c r="AE200" s="327">
        <f>SUM(AE197:AH199)</f>
        <v>0</v>
      </c>
      <c r="AF200" s="327"/>
      <c r="AG200" s="327"/>
      <c r="AH200" s="327"/>
      <c r="AI200" s="327">
        <f t="shared" ref="AI200" si="69">SUM(AI197:AL199)</f>
        <v>0</v>
      </c>
      <c r="AJ200" s="327"/>
      <c r="AK200" s="327"/>
      <c r="AL200" s="327"/>
      <c r="AM200" s="327">
        <f t="shared" ref="AM200" si="70">SUM(AM197:AP199)</f>
        <v>0</v>
      </c>
      <c r="AN200" s="327"/>
      <c r="AO200" s="327"/>
      <c r="AP200" s="327"/>
      <c r="AQ200" s="322" t="str">
        <f t="shared" si="60"/>
        <v>n.é.</v>
      </c>
      <c r="AR200" s="323"/>
    </row>
    <row r="201" spans="1:44" ht="20.100000000000001" customHeight="1" x14ac:dyDescent="0.2">
      <c r="A201" s="298" t="s">
        <v>711</v>
      </c>
      <c r="B201" s="299"/>
      <c r="C201" s="324" t="s">
        <v>385</v>
      </c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  <c r="Z201" s="325"/>
      <c r="AA201" s="325"/>
      <c r="AB201" s="326"/>
      <c r="AC201" s="303" t="s">
        <v>386</v>
      </c>
      <c r="AD201" s="304"/>
      <c r="AE201" s="305">
        <v>0</v>
      </c>
      <c r="AF201" s="306"/>
      <c r="AG201" s="306"/>
      <c r="AH201" s="307"/>
      <c r="AI201" s="286">
        <v>0</v>
      </c>
      <c r="AJ201" s="287"/>
      <c r="AK201" s="287"/>
      <c r="AL201" s="288"/>
      <c r="AM201" s="286">
        <v>0</v>
      </c>
      <c r="AN201" s="287"/>
      <c r="AO201" s="287"/>
      <c r="AP201" s="288"/>
      <c r="AQ201" s="322" t="str">
        <f t="shared" si="60"/>
        <v>n.é.</v>
      </c>
      <c r="AR201" s="323"/>
    </row>
    <row r="202" spans="1:44" ht="20.100000000000001" customHeight="1" x14ac:dyDescent="0.2">
      <c r="A202" s="298" t="s">
        <v>712</v>
      </c>
      <c r="B202" s="299"/>
      <c r="C202" s="300" t="s">
        <v>388</v>
      </c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2"/>
      <c r="AC202" s="303" t="s">
        <v>387</v>
      </c>
      <c r="AD202" s="304"/>
      <c r="AE202" s="305">
        <v>0</v>
      </c>
      <c r="AF202" s="306"/>
      <c r="AG202" s="306"/>
      <c r="AH202" s="307"/>
      <c r="AI202" s="286">
        <v>0</v>
      </c>
      <c r="AJ202" s="287"/>
      <c r="AK202" s="287"/>
      <c r="AL202" s="288"/>
      <c r="AM202" s="286">
        <v>0</v>
      </c>
      <c r="AN202" s="287"/>
      <c r="AO202" s="287"/>
      <c r="AP202" s="288"/>
      <c r="AQ202" s="322" t="str">
        <f t="shared" si="60"/>
        <v>n.é.</v>
      </c>
      <c r="AR202" s="323"/>
    </row>
    <row r="203" spans="1:44" ht="20.100000000000001" customHeight="1" x14ac:dyDescent="0.2">
      <c r="A203" s="298" t="s">
        <v>713</v>
      </c>
      <c r="B203" s="299"/>
      <c r="C203" s="300" t="s">
        <v>652</v>
      </c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2"/>
      <c r="AC203" s="303" t="s">
        <v>389</v>
      </c>
      <c r="AD203" s="304"/>
      <c r="AE203" s="305">
        <v>0</v>
      </c>
      <c r="AF203" s="306"/>
      <c r="AG203" s="306"/>
      <c r="AH203" s="307"/>
      <c r="AI203" s="286">
        <v>0</v>
      </c>
      <c r="AJ203" s="287"/>
      <c r="AK203" s="287"/>
      <c r="AL203" s="288"/>
      <c r="AM203" s="286">
        <v>0</v>
      </c>
      <c r="AN203" s="287"/>
      <c r="AO203" s="287"/>
      <c r="AP203" s="288"/>
      <c r="AQ203" s="322" t="str">
        <f t="shared" si="60"/>
        <v>n.é.</v>
      </c>
      <c r="AR203" s="323"/>
    </row>
    <row r="204" spans="1:44" ht="20.100000000000001" customHeight="1" x14ac:dyDescent="0.2">
      <c r="A204" s="298" t="s">
        <v>714</v>
      </c>
      <c r="B204" s="299"/>
      <c r="C204" s="300" t="s">
        <v>653</v>
      </c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2"/>
      <c r="AC204" s="303" t="s">
        <v>390</v>
      </c>
      <c r="AD204" s="304"/>
      <c r="AE204" s="305">
        <v>0</v>
      </c>
      <c r="AF204" s="306"/>
      <c r="AG204" s="306"/>
      <c r="AH204" s="307"/>
      <c r="AI204" s="286">
        <v>0</v>
      </c>
      <c r="AJ204" s="287"/>
      <c r="AK204" s="287"/>
      <c r="AL204" s="288"/>
      <c r="AM204" s="286">
        <v>0</v>
      </c>
      <c r="AN204" s="287"/>
      <c r="AO204" s="287"/>
      <c r="AP204" s="288"/>
      <c r="AQ204" s="322" t="str">
        <f t="shared" ref="AQ204:AQ226" si="71">IF(AI204&gt;0,AM204/AI204,"n.é.")</f>
        <v>n.é.</v>
      </c>
      <c r="AR204" s="323"/>
    </row>
    <row r="205" spans="1:44" ht="20.100000000000001" customHeight="1" x14ac:dyDescent="0.2">
      <c r="A205" s="298" t="s">
        <v>715</v>
      </c>
      <c r="B205" s="299"/>
      <c r="C205" s="300" t="s">
        <v>654</v>
      </c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2"/>
      <c r="AC205" s="303" t="s">
        <v>655</v>
      </c>
      <c r="AD205" s="304"/>
      <c r="AE205" s="305">
        <v>0</v>
      </c>
      <c r="AF205" s="306"/>
      <c r="AG205" s="306"/>
      <c r="AH205" s="307"/>
      <c r="AI205" s="286">
        <v>0</v>
      </c>
      <c r="AJ205" s="287"/>
      <c r="AK205" s="287"/>
      <c r="AL205" s="288"/>
      <c r="AM205" s="286">
        <v>0</v>
      </c>
      <c r="AN205" s="287"/>
      <c r="AO205" s="287"/>
      <c r="AP205" s="288"/>
      <c r="AQ205" s="322" t="str">
        <f t="shared" si="71"/>
        <v>n.é.</v>
      </c>
      <c r="AR205" s="323"/>
    </row>
    <row r="206" spans="1:44" ht="20.100000000000001" customHeight="1" x14ac:dyDescent="0.2">
      <c r="A206" s="328" t="s">
        <v>716</v>
      </c>
      <c r="B206" s="329"/>
      <c r="C206" s="330" t="s">
        <v>742</v>
      </c>
      <c r="D206" s="331"/>
      <c r="E206" s="331"/>
      <c r="F206" s="331"/>
      <c r="G206" s="331"/>
      <c r="H206" s="331"/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  <c r="S206" s="331"/>
      <c r="T206" s="331"/>
      <c r="U206" s="331"/>
      <c r="V206" s="331"/>
      <c r="W206" s="331"/>
      <c r="X206" s="331"/>
      <c r="Y206" s="331"/>
      <c r="Z206" s="331"/>
      <c r="AA206" s="331"/>
      <c r="AB206" s="332"/>
      <c r="AC206" s="333" t="s">
        <v>391</v>
      </c>
      <c r="AD206" s="334"/>
      <c r="AE206" s="327">
        <f>SUM(AE201:AH205)</f>
        <v>0</v>
      </c>
      <c r="AF206" s="327"/>
      <c r="AG206" s="327"/>
      <c r="AH206" s="327"/>
      <c r="AI206" s="327">
        <f t="shared" ref="AI206" si="72">SUM(AI201:AL205)</f>
        <v>0</v>
      </c>
      <c r="AJ206" s="327"/>
      <c r="AK206" s="327"/>
      <c r="AL206" s="327"/>
      <c r="AM206" s="327">
        <f t="shared" ref="AM206" si="73">SUM(AM201:AP205)</f>
        <v>0</v>
      </c>
      <c r="AN206" s="327"/>
      <c r="AO206" s="327"/>
      <c r="AP206" s="327"/>
      <c r="AQ206" s="322" t="str">
        <f t="shared" si="71"/>
        <v>n.é.</v>
      </c>
      <c r="AR206" s="323"/>
    </row>
    <row r="207" spans="1:44" ht="20.100000000000001" customHeight="1" x14ac:dyDescent="0.2">
      <c r="A207" s="298" t="s">
        <v>717</v>
      </c>
      <c r="B207" s="299"/>
      <c r="C207" s="324" t="s">
        <v>392</v>
      </c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5"/>
      <c r="Z207" s="325"/>
      <c r="AA207" s="325"/>
      <c r="AB207" s="326"/>
      <c r="AC207" s="303" t="s">
        <v>393</v>
      </c>
      <c r="AD207" s="304"/>
      <c r="AE207" s="305">
        <v>0</v>
      </c>
      <c r="AF207" s="306"/>
      <c r="AG207" s="306"/>
      <c r="AH207" s="307"/>
      <c r="AI207" s="286">
        <v>0</v>
      </c>
      <c r="AJ207" s="287"/>
      <c r="AK207" s="287"/>
      <c r="AL207" s="288"/>
      <c r="AM207" s="286">
        <v>0</v>
      </c>
      <c r="AN207" s="287"/>
      <c r="AO207" s="287"/>
      <c r="AP207" s="288"/>
      <c r="AQ207" s="289" t="str">
        <f t="shared" si="71"/>
        <v>n.é.</v>
      </c>
      <c r="AR207" s="290"/>
    </row>
    <row r="208" spans="1:44" ht="20.100000000000001" customHeight="1" thickBot="1" x14ac:dyDescent="0.25">
      <c r="A208" s="298" t="s">
        <v>718</v>
      </c>
      <c r="B208" s="299"/>
      <c r="C208" s="353" t="s">
        <v>394</v>
      </c>
      <c r="D208" s="354"/>
      <c r="E208" s="354"/>
      <c r="F208" s="354"/>
      <c r="G208" s="354"/>
      <c r="H208" s="354"/>
      <c r="I208" s="354"/>
      <c r="J208" s="354"/>
      <c r="K208" s="354"/>
      <c r="L208" s="354"/>
      <c r="M208" s="354"/>
      <c r="N208" s="354"/>
      <c r="O208" s="354"/>
      <c r="P208" s="354"/>
      <c r="Q208" s="354"/>
      <c r="R208" s="354"/>
      <c r="S208" s="354"/>
      <c r="T208" s="354"/>
      <c r="U208" s="354"/>
      <c r="V208" s="354"/>
      <c r="W208" s="354"/>
      <c r="X208" s="354"/>
      <c r="Y208" s="354"/>
      <c r="Z208" s="354"/>
      <c r="AA208" s="354"/>
      <c r="AB208" s="355"/>
      <c r="AC208" s="356" t="s">
        <v>395</v>
      </c>
      <c r="AD208" s="357"/>
      <c r="AE208" s="358">
        <f>SUM('03'!AE244:AH244)</f>
        <v>6778053</v>
      </c>
      <c r="AF208" s="359"/>
      <c r="AG208" s="359"/>
      <c r="AH208" s="360"/>
      <c r="AI208" s="340">
        <f>SUM('03'!AI244:AL244)</f>
        <v>7741056</v>
      </c>
      <c r="AJ208" s="341"/>
      <c r="AK208" s="341"/>
      <c r="AL208" s="342"/>
      <c r="AM208" s="340">
        <f>SUM('03'!AM244:AP244)</f>
        <v>3303896</v>
      </c>
      <c r="AN208" s="341"/>
      <c r="AO208" s="341"/>
      <c r="AP208" s="342"/>
      <c r="AQ208" s="343">
        <f t="shared" si="71"/>
        <v>0.42680171800849909</v>
      </c>
      <c r="AR208" s="344"/>
    </row>
    <row r="209" spans="1:51" ht="20.100000000000001" customHeight="1" thickTop="1" thickBot="1" x14ac:dyDescent="0.25">
      <c r="A209" s="298" t="s">
        <v>719</v>
      </c>
      <c r="B209" s="299"/>
      <c r="C209" s="345" t="s">
        <v>396</v>
      </c>
      <c r="D209" s="346"/>
      <c r="E209" s="346"/>
      <c r="F209" s="346"/>
      <c r="G209" s="346"/>
      <c r="H209" s="346"/>
      <c r="I209" s="346"/>
      <c r="J209" s="346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  <c r="AA209" s="346"/>
      <c r="AB209" s="347"/>
      <c r="AC209" s="348" t="s">
        <v>397</v>
      </c>
      <c r="AD209" s="349"/>
      <c r="AE209" s="350">
        <v>0</v>
      </c>
      <c r="AF209" s="351"/>
      <c r="AG209" s="351"/>
      <c r="AH209" s="352"/>
      <c r="AI209" s="335">
        <v>0</v>
      </c>
      <c r="AJ209" s="336"/>
      <c r="AK209" s="336"/>
      <c r="AL209" s="337"/>
      <c r="AM209" s="335">
        <v>0</v>
      </c>
      <c r="AN209" s="336"/>
      <c r="AO209" s="336"/>
      <c r="AP209" s="337"/>
      <c r="AQ209" s="338" t="str">
        <f t="shared" si="71"/>
        <v>n.é.</v>
      </c>
      <c r="AR209" s="339"/>
    </row>
    <row r="210" spans="1:51" ht="20.100000000000001" customHeight="1" thickTop="1" x14ac:dyDescent="0.2">
      <c r="A210" s="298" t="s">
        <v>720</v>
      </c>
      <c r="B210" s="299"/>
      <c r="C210" s="366" t="s">
        <v>656</v>
      </c>
      <c r="D210" s="367"/>
      <c r="E210" s="367"/>
      <c r="F210" s="367"/>
      <c r="G210" s="367"/>
      <c r="H210" s="367"/>
      <c r="I210" s="367"/>
      <c r="J210" s="367"/>
      <c r="K210" s="367"/>
      <c r="L210" s="367"/>
      <c r="M210" s="367"/>
      <c r="N210" s="367"/>
      <c r="O210" s="367"/>
      <c r="P210" s="367"/>
      <c r="Q210" s="367"/>
      <c r="R210" s="367"/>
      <c r="S210" s="367"/>
      <c r="T210" s="367"/>
      <c r="U210" s="367"/>
      <c r="V210" s="367"/>
      <c r="W210" s="367"/>
      <c r="X210" s="367"/>
      <c r="Y210" s="367"/>
      <c r="Z210" s="367"/>
      <c r="AA210" s="367"/>
      <c r="AB210" s="368"/>
      <c r="AC210" s="369" t="s">
        <v>398</v>
      </c>
      <c r="AD210" s="370"/>
      <c r="AE210" s="371">
        <v>0</v>
      </c>
      <c r="AF210" s="372"/>
      <c r="AG210" s="372"/>
      <c r="AH210" s="373"/>
      <c r="AI210" s="361">
        <v>0</v>
      </c>
      <c r="AJ210" s="362"/>
      <c r="AK210" s="362"/>
      <c r="AL210" s="363"/>
      <c r="AM210" s="361">
        <v>0</v>
      </c>
      <c r="AN210" s="362"/>
      <c r="AO210" s="362"/>
      <c r="AP210" s="363"/>
      <c r="AQ210" s="364" t="str">
        <f t="shared" si="71"/>
        <v>n.é.</v>
      </c>
      <c r="AR210" s="365"/>
    </row>
    <row r="211" spans="1:51" ht="20.100000000000001" customHeight="1" x14ac:dyDescent="0.2">
      <c r="A211" s="298" t="s">
        <v>721</v>
      </c>
      <c r="B211" s="299"/>
      <c r="C211" s="324" t="s">
        <v>399</v>
      </c>
      <c r="D211" s="325"/>
      <c r="E211" s="325"/>
      <c r="F211" s="325"/>
      <c r="G211" s="325"/>
      <c r="H211" s="325"/>
      <c r="I211" s="325"/>
      <c r="J211" s="325"/>
      <c r="K211" s="32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  <c r="AA211" s="325"/>
      <c r="AB211" s="326"/>
      <c r="AC211" s="303" t="s">
        <v>400</v>
      </c>
      <c r="AD211" s="304"/>
      <c r="AE211" s="305">
        <v>0</v>
      </c>
      <c r="AF211" s="306"/>
      <c r="AG211" s="306"/>
      <c r="AH211" s="307"/>
      <c r="AI211" s="286">
        <v>0</v>
      </c>
      <c r="AJ211" s="287"/>
      <c r="AK211" s="287"/>
      <c r="AL211" s="288"/>
      <c r="AM211" s="286">
        <v>0</v>
      </c>
      <c r="AN211" s="287"/>
      <c r="AO211" s="287"/>
      <c r="AP211" s="288"/>
      <c r="AQ211" s="289" t="str">
        <f t="shared" si="71"/>
        <v>n.é.</v>
      </c>
      <c r="AR211" s="290"/>
    </row>
    <row r="212" spans="1:51" ht="20.100000000000001" customHeight="1" x14ac:dyDescent="0.2">
      <c r="A212" s="298" t="s">
        <v>722</v>
      </c>
      <c r="B212" s="299"/>
      <c r="C212" s="324" t="s">
        <v>401</v>
      </c>
      <c r="D212" s="325"/>
      <c r="E212" s="325"/>
      <c r="F212" s="325"/>
      <c r="G212" s="325"/>
      <c r="H212" s="325"/>
      <c r="I212" s="325"/>
      <c r="J212" s="325"/>
      <c r="K212" s="325"/>
      <c r="L212" s="325"/>
      <c r="M212" s="325"/>
      <c r="N212" s="325"/>
      <c r="O212" s="325"/>
      <c r="P212" s="325"/>
      <c r="Q212" s="325"/>
      <c r="R212" s="325"/>
      <c r="S212" s="325"/>
      <c r="T212" s="325"/>
      <c r="U212" s="325"/>
      <c r="V212" s="325"/>
      <c r="W212" s="325"/>
      <c r="X212" s="325"/>
      <c r="Y212" s="325"/>
      <c r="Z212" s="325"/>
      <c r="AA212" s="325"/>
      <c r="AB212" s="326"/>
      <c r="AC212" s="303" t="s">
        <v>402</v>
      </c>
      <c r="AD212" s="304"/>
      <c r="AE212" s="305">
        <v>0</v>
      </c>
      <c r="AF212" s="306"/>
      <c r="AG212" s="306"/>
      <c r="AH212" s="307"/>
      <c r="AI212" s="286">
        <v>0</v>
      </c>
      <c r="AJ212" s="287"/>
      <c r="AK212" s="287"/>
      <c r="AL212" s="288"/>
      <c r="AM212" s="286">
        <v>0</v>
      </c>
      <c r="AN212" s="287"/>
      <c r="AO212" s="287"/>
      <c r="AP212" s="288"/>
      <c r="AQ212" s="289" t="str">
        <f t="shared" si="71"/>
        <v>n.é.</v>
      </c>
      <c r="AR212" s="290"/>
    </row>
    <row r="213" spans="1:51" ht="20.100000000000001" customHeight="1" x14ac:dyDescent="0.2">
      <c r="A213" s="298" t="s">
        <v>723</v>
      </c>
      <c r="B213" s="299"/>
      <c r="C213" s="324" t="s">
        <v>659</v>
      </c>
      <c r="D213" s="325"/>
      <c r="E213" s="325"/>
      <c r="F213" s="325"/>
      <c r="G213" s="325"/>
      <c r="H213" s="325"/>
      <c r="I213" s="325"/>
      <c r="J213" s="325"/>
      <c r="K213" s="325"/>
      <c r="L213" s="325"/>
      <c r="M213" s="325"/>
      <c r="N213" s="325"/>
      <c r="O213" s="325"/>
      <c r="P213" s="325"/>
      <c r="Q213" s="325"/>
      <c r="R213" s="325"/>
      <c r="S213" s="325"/>
      <c r="T213" s="325"/>
      <c r="U213" s="325"/>
      <c r="V213" s="325"/>
      <c r="W213" s="325"/>
      <c r="X213" s="325"/>
      <c r="Y213" s="325"/>
      <c r="Z213" s="325"/>
      <c r="AA213" s="325"/>
      <c r="AB213" s="326"/>
      <c r="AC213" s="303" t="s">
        <v>660</v>
      </c>
      <c r="AD213" s="304"/>
      <c r="AE213" s="305">
        <v>0</v>
      </c>
      <c r="AF213" s="306"/>
      <c r="AG213" s="306"/>
      <c r="AH213" s="307"/>
      <c r="AI213" s="286">
        <v>0</v>
      </c>
      <c r="AJ213" s="287"/>
      <c r="AK213" s="287"/>
      <c r="AL213" s="288"/>
      <c r="AM213" s="286">
        <v>0</v>
      </c>
      <c r="AN213" s="287"/>
      <c r="AO213" s="287"/>
      <c r="AP213" s="288"/>
      <c r="AQ213" s="289" t="str">
        <f t="shared" si="71"/>
        <v>n.é.</v>
      </c>
      <c r="AR213" s="290"/>
    </row>
    <row r="214" spans="1:51" ht="20.100000000000001" customHeight="1" x14ac:dyDescent="0.2">
      <c r="A214" s="298" t="s">
        <v>724</v>
      </c>
      <c r="B214" s="299"/>
      <c r="C214" s="324" t="s">
        <v>658</v>
      </c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5"/>
      <c r="Q214" s="325"/>
      <c r="R214" s="325"/>
      <c r="S214" s="325"/>
      <c r="T214" s="325"/>
      <c r="U214" s="325"/>
      <c r="V214" s="325"/>
      <c r="W214" s="325"/>
      <c r="X214" s="325"/>
      <c r="Y214" s="325"/>
      <c r="Z214" s="325"/>
      <c r="AA214" s="325"/>
      <c r="AB214" s="326"/>
      <c r="AC214" s="303" t="s">
        <v>661</v>
      </c>
      <c r="AD214" s="304"/>
      <c r="AE214" s="305">
        <v>0</v>
      </c>
      <c r="AF214" s="306"/>
      <c r="AG214" s="306"/>
      <c r="AH214" s="307"/>
      <c r="AI214" s="286">
        <v>0</v>
      </c>
      <c r="AJ214" s="287"/>
      <c r="AK214" s="287"/>
      <c r="AL214" s="288"/>
      <c r="AM214" s="286">
        <v>0</v>
      </c>
      <c r="AN214" s="287"/>
      <c r="AO214" s="287"/>
      <c r="AP214" s="288"/>
      <c r="AQ214" s="289" t="str">
        <f t="shared" si="71"/>
        <v>n.é.</v>
      </c>
      <c r="AR214" s="290"/>
    </row>
    <row r="215" spans="1:51" s="2" customFormat="1" ht="20.100000000000001" customHeight="1" x14ac:dyDescent="0.2">
      <c r="A215" s="328" t="s">
        <v>725</v>
      </c>
      <c r="B215" s="329"/>
      <c r="C215" s="330" t="s">
        <v>743</v>
      </c>
      <c r="D215" s="331"/>
      <c r="E215" s="331"/>
      <c r="F215" s="331"/>
      <c r="G215" s="331"/>
      <c r="H215" s="331"/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  <c r="S215" s="331"/>
      <c r="T215" s="331"/>
      <c r="U215" s="331"/>
      <c r="V215" s="331"/>
      <c r="W215" s="331"/>
      <c r="X215" s="331"/>
      <c r="Y215" s="331"/>
      <c r="Z215" s="331"/>
      <c r="AA215" s="331"/>
      <c r="AB215" s="332"/>
      <c r="AC215" s="333" t="s">
        <v>657</v>
      </c>
      <c r="AD215" s="334"/>
      <c r="AE215" s="327">
        <f>SUM(AE213:AH214)</f>
        <v>0</v>
      </c>
      <c r="AF215" s="327"/>
      <c r="AG215" s="327"/>
      <c r="AH215" s="327"/>
      <c r="AI215" s="327">
        <f t="shared" ref="AI215" si="74">SUM(AI213:AL214)</f>
        <v>0</v>
      </c>
      <c r="AJ215" s="327"/>
      <c r="AK215" s="327"/>
      <c r="AL215" s="327"/>
      <c r="AM215" s="327">
        <f t="shared" ref="AM215" si="75">SUM(AM213:AP214)</f>
        <v>0</v>
      </c>
      <c r="AN215" s="327"/>
      <c r="AO215" s="327"/>
      <c r="AP215" s="327"/>
      <c r="AQ215" s="322" t="str">
        <f t="shared" si="71"/>
        <v>n.é.</v>
      </c>
      <c r="AR215" s="323"/>
    </row>
    <row r="216" spans="1:51" ht="20.100000000000001" customHeight="1" x14ac:dyDescent="0.2">
      <c r="A216" s="328" t="s">
        <v>726</v>
      </c>
      <c r="B216" s="329"/>
      <c r="C216" s="330" t="s">
        <v>744</v>
      </c>
      <c r="D216" s="331"/>
      <c r="E216" s="331"/>
      <c r="F216" s="331"/>
      <c r="G216" s="331"/>
      <c r="H216" s="331"/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  <c r="S216" s="331"/>
      <c r="T216" s="331"/>
      <c r="U216" s="331"/>
      <c r="V216" s="331"/>
      <c r="W216" s="331"/>
      <c r="X216" s="331"/>
      <c r="Y216" s="331"/>
      <c r="Z216" s="331"/>
      <c r="AA216" s="331"/>
      <c r="AB216" s="332"/>
      <c r="AC216" s="333" t="s">
        <v>403</v>
      </c>
      <c r="AD216" s="334"/>
      <c r="AE216" s="327">
        <f>AE200+SUM(AE206:AH212)+AE215</f>
        <v>6778053</v>
      </c>
      <c r="AF216" s="327"/>
      <c r="AG216" s="327"/>
      <c r="AH216" s="327"/>
      <c r="AI216" s="327">
        <f>SUM('03'!AI244:AL244)</f>
        <v>7741056</v>
      </c>
      <c r="AJ216" s="327"/>
      <c r="AK216" s="327"/>
      <c r="AL216" s="327"/>
      <c r="AM216" s="327">
        <f>SUM('03'!AM244:AP244)</f>
        <v>3303896</v>
      </c>
      <c r="AN216" s="327"/>
      <c r="AO216" s="327"/>
      <c r="AP216" s="327"/>
      <c r="AQ216" s="322">
        <f t="shared" si="71"/>
        <v>0.42680171800849909</v>
      </c>
      <c r="AR216" s="323"/>
    </row>
    <row r="217" spans="1:51" ht="20.100000000000001" customHeight="1" x14ac:dyDescent="0.2">
      <c r="A217" s="298" t="s">
        <v>727</v>
      </c>
      <c r="B217" s="299"/>
      <c r="C217" s="324" t="s">
        <v>404</v>
      </c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325"/>
      <c r="O217" s="325"/>
      <c r="P217" s="325"/>
      <c r="Q217" s="325"/>
      <c r="R217" s="325"/>
      <c r="S217" s="325"/>
      <c r="T217" s="325"/>
      <c r="U217" s="325"/>
      <c r="V217" s="325"/>
      <c r="W217" s="325"/>
      <c r="X217" s="325"/>
      <c r="Y217" s="325"/>
      <c r="Z217" s="325"/>
      <c r="AA217" s="325"/>
      <c r="AB217" s="326"/>
      <c r="AC217" s="303" t="s">
        <v>405</v>
      </c>
      <c r="AD217" s="304"/>
      <c r="AE217" s="305">
        <v>0</v>
      </c>
      <c r="AF217" s="306"/>
      <c r="AG217" s="306"/>
      <c r="AH217" s="307"/>
      <c r="AI217" s="286">
        <v>0</v>
      </c>
      <c r="AJ217" s="287"/>
      <c r="AK217" s="287"/>
      <c r="AL217" s="288"/>
      <c r="AM217" s="286">
        <v>0</v>
      </c>
      <c r="AN217" s="287"/>
      <c r="AO217" s="287"/>
      <c r="AP217" s="288"/>
      <c r="AQ217" s="322" t="str">
        <f t="shared" si="71"/>
        <v>n.é.</v>
      </c>
      <c r="AR217" s="323"/>
    </row>
    <row r="218" spans="1:51" ht="20.100000000000001" customHeight="1" x14ac:dyDescent="0.2">
      <c r="A218" s="298" t="s">
        <v>728</v>
      </c>
      <c r="B218" s="299"/>
      <c r="C218" s="300" t="s">
        <v>406</v>
      </c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2"/>
      <c r="AC218" s="303" t="s">
        <v>407</v>
      </c>
      <c r="AD218" s="304"/>
      <c r="AE218" s="305">
        <v>0</v>
      </c>
      <c r="AF218" s="306"/>
      <c r="AG218" s="306"/>
      <c r="AH218" s="307"/>
      <c r="AI218" s="286">
        <v>0</v>
      </c>
      <c r="AJ218" s="287"/>
      <c r="AK218" s="287"/>
      <c r="AL218" s="288"/>
      <c r="AM218" s="286">
        <v>0</v>
      </c>
      <c r="AN218" s="287"/>
      <c r="AO218" s="287"/>
      <c r="AP218" s="288"/>
      <c r="AQ218" s="322" t="str">
        <f t="shared" si="71"/>
        <v>n.é.</v>
      </c>
      <c r="AR218" s="323"/>
    </row>
    <row r="219" spans="1:51" ht="20.100000000000001" customHeight="1" x14ac:dyDescent="0.2">
      <c r="A219" s="298" t="s">
        <v>729</v>
      </c>
      <c r="B219" s="299"/>
      <c r="C219" s="324" t="s">
        <v>408</v>
      </c>
      <c r="D219" s="325"/>
      <c r="E219" s="325"/>
      <c r="F219" s="325"/>
      <c r="G219" s="325"/>
      <c r="H219" s="325"/>
      <c r="I219" s="325"/>
      <c r="J219" s="325"/>
      <c r="K219" s="325"/>
      <c r="L219" s="325"/>
      <c r="M219" s="325"/>
      <c r="N219" s="325"/>
      <c r="O219" s="325"/>
      <c r="P219" s="325"/>
      <c r="Q219" s="325"/>
      <c r="R219" s="325"/>
      <c r="S219" s="325"/>
      <c r="T219" s="325"/>
      <c r="U219" s="325"/>
      <c r="V219" s="325"/>
      <c r="W219" s="325"/>
      <c r="X219" s="325"/>
      <c r="Y219" s="325"/>
      <c r="Z219" s="325"/>
      <c r="AA219" s="325"/>
      <c r="AB219" s="326"/>
      <c r="AC219" s="303" t="s">
        <v>409</v>
      </c>
      <c r="AD219" s="304"/>
      <c r="AE219" s="305">
        <v>0</v>
      </c>
      <c r="AF219" s="306"/>
      <c r="AG219" s="306"/>
      <c r="AH219" s="307"/>
      <c r="AI219" s="286">
        <v>0</v>
      </c>
      <c r="AJ219" s="287"/>
      <c r="AK219" s="287"/>
      <c r="AL219" s="288"/>
      <c r="AM219" s="286">
        <v>0</v>
      </c>
      <c r="AN219" s="287"/>
      <c r="AO219" s="287"/>
      <c r="AP219" s="288"/>
      <c r="AQ219" s="322" t="str">
        <f t="shared" si="71"/>
        <v>n.é.</v>
      </c>
      <c r="AR219" s="323"/>
    </row>
    <row r="220" spans="1:51" ht="20.100000000000001" customHeight="1" x14ac:dyDescent="0.2">
      <c r="A220" s="298" t="s">
        <v>730</v>
      </c>
      <c r="B220" s="299"/>
      <c r="C220" s="324" t="s">
        <v>664</v>
      </c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5"/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  <c r="AB220" s="326"/>
      <c r="AC220" s="303" t="s">
        <v>410</v>
      </c>
      <c r="AD220" s="304"/>
      <c r="AE220" s="305">
        <v>0</v>
      </c>
      <c r="AF220" s="306"/>
      <c r="AG220" s="306"/>
      <c r="AH220" s="307"/>
      <c r="AI220" s="286">
        <v>0</v>
      </c>
      <c r="AJ220" s="287"/>
      <c r="AK220" s="287"/>
      <c r="AL220" s="288"/>
      <c r="AM220" s="286">
        <v>0</v>
      </c>
      <c r="AN220" s="287"/>
      <c r="AO220" s="287"/>
      <c r="AP220" s="288"/>
      <c r="AQ220" s="322" t="str">
        <f t="shared" si="71"/>
        <v>n.é.</v>
      </c>
      <c r="AR220" s="323"/>
    </row>
    <row r="221" spans="1:51" ht="20.100000000000001" customHeight="1" x14ac:dyDescent="0.2">
      <c r="A221" s="298" t="s">
        <v>731</v>
      </c>
      <c r="B221" s="299"/>
      <c r="C221" s="324" t="s">
        <v>662</v>
      </c>
      <c r="D221" s="325"/>
      <c r="E221" s="325"/>
      <c r="F221" s="325"/>
      <c r="G221" s="325"/>
      <c r="H221" s="325"/>
      <c r="I221" s="325"/>
      <c r="J221" s="325"/>
      <c r="K221" s="325"/>
      <c r="L221" s="325"/>
      <c r="M221" s="325"/>
      <c r="N221" s="325"/>
      <c r="O221" s="325"/>
      <c r="P221" s="325"/>
      <c r="Q221" s="325"/>
      <c r="R221" s="325"/>
      <c r="S221" s="325"/>
      <c r="T221" s="325"/>
      <c r="U221" s="325"/>
      <c r="V221" s="325"/>
      <c r="W221" s="325"/>
      <c r="X221" s="325"/>
      <c r="Y221" s="325"/>
      <c r="Z221" s="325"/>
      <c r="AA221" s="325"/>
      <c r="AB221" s="326"/>
      <c r="AC221" s="303" t="s">
        <v>663</v>
      </c>
      <c r="AD221" s="304"/>
      <c r="AE221" s="305">
        <v>0</v>
      </c>
      <c r="AF221" s="306"/>
      <c r="AG221" s="306"/>
      <c r="AH221" s="307"/>
      <c r="AI221" s="286">
        <v>0</v>
      </c>
      <c r="AJ221" s="287"/>
      <c r="AK221" s="287"/>
      <c r="AL221" s="288"/>
      <c r="AM221" s="286">
        <v>0</v>
      </c>
      <c r="AN221" s="287"/>
      <c r="AO221" s="287"/>
      <c r="AP221" s="288"/>
      <c r="AQ221" s="322" t="str">
        <f t="shared" si="71"/>
        <v>n.é.</v>
      </c>
      <c r="AR221" s="323"/>
    </row>
    <row r="222" spans="1:51" s="2" customFormat="1" ht="20.100000000000001" customHeight="1" x14ac:dyDescent="0.2">
      <c r="A222" s="328" t="s">
        <v>732</v>
      </c>
      <c r="B222" s="329"/>
      <c r="C222" s="330" t="s">
        <v>745</v>
      </c>
      <c r="D222" s="331"/>
      <c r="E222" s="331"/>
      <c r="F222" s="331"/>
      <c r="G222" s="331"/>
      <c r="H222" s="331"/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  <c r="S222" s="331"/>
      <c r="T222" s="331"/>
      <c r="U222" s="331"/>
      <c r="V222" s="331"/>
      <c r="W222" s="331"/>
      <c r="X222" s="331"/>
      <c r="Y222" s="331"/>
      <c r="Z222" s="331"/>
      <c r="AA222" s="331"/>
      <c r="AB222" s="332"/>
      <c r="AC222" s="333" t="s">
        <v>411</v>
      </c>
      <c r="AD222" s="334"/>
      <c r="AE222" s="327">
        <f>SUM(AE217:AH221)</f>
        <v>0</v>
      </c>
      <c r="AF222" s="327"/>
      <c r="AG222" s="327"/>
      <c r="AH222" s="327"/>
      <c r="AI222" s="327">
        <f t="shared" ref="AI222" si="76">SUM(AI217:AL221)</f>
        <v>0</v>
      </c>
      <c r="AJ222" s="327"/>
      <c r="AK222" s="327"/>
      <c r="AL222" s="327"/>
      <c r="AM222" s="327">
        <f t="shared" ref="AM222" si="77">SUM(AM217:AP221)</f>
        <v>0</v>
      </c>
      <c r="AN222" s="327"/>
      <c r="AO222" s="327"/>
      <c r="AP222" s="327"/>
      <c r="AQ222" s="322" t="str">
        <f t="shared" si="71"/>
        <v>n.é.</v>
      </c>
      <c r="AR222" s="323"/>
    </row>
    <row r="223" spans="1:51" ht="20.100000000000001" customHeight="1" x14ac:dyDescent="0.2">
      <c r="A223" s="298" t="s">
        <v>733</v>
      </c>
      <c r="B223" s="299"/>
      <c r="C223" s="300" t="s">
        <v>412</v>
      </c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2"/>
      <c r="AC223" s="303" t="s">
        <v>413</v>
      </c>
      <c r="AD223" s="304"/>
      <c r="AE223" s="305">
        <v>0</v>
      </c>
      <c r="AF223" s="306"/>
      <c r="AG223" s="306"/>
      <c r="AH223" s="307"/>
      <c r="AI223" s="286">
        <v>0</v>
      </c>
      <c r="AJ223" s="287"/>
      <c r="AK223" s="287"/>
      <c r="AL223" s="288"/>
      <c r="AM223" s="286">
        <v>0</v>
      </c>
      <c r="AN223" s="287"/>
      <c r="AO223" s="287"/>
      <c r="AP223" s="288"/>
      <c r="AQ223" s="289" t="str">
        <f t="shared" si="71"/>
        <v>n.é.</v>
      </c>
      <c r="AR223" s="290"/>
    </row>
    <row r="224" spans="1:51" ht="20.100000000000001" customHeight="1" x14ac:dyDescent="0.2">
      <c r="A224" s="298" t="s">
        <v>734</v>
      </c>
      <c r="B224" s="299"/>
      <c r="C224" s="300" t="s">
        <v>665</v>
      </c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2"/>
      <c r="AC224" s="303" t="s">
        <v>666</v>
      </c>
      <c r="AD224" s="304"/>
      <c r="AE224" s="305">
        <v>0</v>
      </c>
      <c r="AF224" s="306"/>
      <c r="AG224" s="306"/>
      <c r="AH224" s="307"/>
      <c r="AI224" s="286">
        <v>0</v>
      </c>
      <c r="AJ224" s="287"/>
      <c r="AK224" s="287"/>
      <c r="AL224" s="288"/>
      <c r="AM224" s="286">
        <v>0</v>
      </c>
      <c r="AN224" s="287"/>
      <c r="AO224" s="287"/>
      <c r="AP224" s="288"/>
      <c r="AQ224" s="289" t="str">
        <f t="shared" si="71"/>
        <v>n.é.</v>
      </c>
      <c r="AR224" s="290"/>
      <c r="AY224" s="1" t="s">
        <v>987</v>
      </c>
    </row>
    <row r="225" spans="1:44" s="2" customFormat="1" ht="20.100000000000001" customHeight="1" x14ac:dyDescent="0.2">
      <c r="A225" s="291" t="s">
        <v>735</v>
      </c>
      <c r="B225" s="292"/>
      <c r="C225" s="293" t="s">
        <v>746</v>
      </c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4"/>
      <c r="Y225" s="294"/>
      <c r="Z225" s="294"/>
      <c r="AA225" s="294"/>
      <c r="AB225" s="295"/>
      <c r="AC225" s="296" t="s">
        <v>414</v>
      </c>
      <c r="AD225" s="297"/>
      <c r="AE225" s="283">
        <f>SUM(AE216,AE222,AE223,AE224)</f>
        <v>6778053</v>
      </c>
      <c r="AF225" s="283"/>
      <c r="AG225" s="283"/>
      <c r="AH225" s="283"/>
      <c r="AI225" s="283">
        <f t="shared" ref="AI225" si="78">SUM(AI216,AI222,AI223,AI224)</f>
        <v>7741056</v>
      </c>
      <c r="AJ225" s="283"/>
      <c r="AK225" s="283"/>
      <c r="AL225" s="283"/>
      <c r="AM225" s="283">
        <f t="shared" ref="AM225" si="79">SUM(AM216,AM222,AM223,AM224)</f>
        <v>3303896</v>
      </c>
      <c r="AN225" s="283"/>
      <c r="AO225" s="283"/>
      <c r="AP225" s="283"/>
      <c r="AQ225" s="284">
        <f t="shared" si="71"/>
        <v>0.42680171800849909</v>
      </c>
      <c r="AR225" s="285"/>
    </row>
    <row r="226" spans="1:44" s="2" customFormat="1" ht="20.100000000000001" customHeight="1" thickBot="1" x14ac:dyDescent="0.25">
      <c r="A226" s="314" t="s">
        <v>736</v>
      </c>
      <c r="B226" s="315"/>
      <c r="C226" s="316" t="s">
        <v>747</v>
      </c>
      <c r="D226" s="317"/>
      <c r="E226" s="317"/>
      <c r="F226" s="317"/>
      <c r="G226" s="317"/>
      <c r="H226" s="317"/>
      <c r="I226" s="317"/>
      <c r="J226" s="317"/>
      <c r="K226" s="317"/>
      <c r="L226" s="317"/>
      <c r="M226" s="317"/>
      <c r="N226" s="317"/>
      <c r="O226" s="317"/>
      <c r="P226" s="317"/>
      <c r="Q226" s="317"/>
      <c r="R226" s="317"/>
      <c r="S226" s="317"/>
      <c r="T226" s="317"/>
      <c r="U226" s="317"/>
      <c r="V226" s="317"/>
      <c r="W226" s="317"/>
      <c r="X226" s="317"/>
      <c r="Y226" s="317"/>
      <c r="Z226" s="317"/>
      <c r="AA226" s="317"/>
      <c r="AB226" s="318"/>
      <c r="AC226" s="319"/>
      <c r="AD226" s="320"/>
      <c r="AE226" s="321">
        <f>AE196+AE225</f>
        <v>244336850</v>
      </c>
      <c r="AF226" s="321"/>
      <c r="AG226" s="321"/>
      <c r="AH226" s="321"/>
      <c r="AI226" s="321">
        <f t="shared" ref="AI226" si="80">AI196+AI225</f>
        <v>321880771</v>
      </c>
      <c r="AJ226" s="321"/>
      <c r="AK226" s="321"/>
      <c r="AL226" s="321"/>
      <c r="AM226" s="310">
        <f t="shared" ref="AM226" si="81">AM196+AM225</f>
        <v>269373360</v>
      </c>
      <c r="AN226" s="310"/>
      <c r="AO226" s="310"/>
      <c r="AP226" s="310"/>
      <c r="AQ226" s="311">
        <f t="shared" si="71"/>
        <v>0.83687310417185501</v>
      </c>
      <c r="AR226" s="312"/>
    </row>
    <row r="227" spans="1:44" ht="13.5" thickTop="1" x14ac:dyDescent="0.2"/>
    <row r="228" spans="1:44" x14ac:dyDescent="0.2">
      <c r="AC228" s="313"/>
      <c r="AD228" s="313"/>
      <c r="AE228" s="308">
        <f>AE226-AE102</f>
        <v>0</v>
      </c>
      <c r="AF228" s="308"/>
      <c r="AG228" s="308"/>
      <c r="AH228" s="308"/>
      <c r="AI228" s="308">
        <f>AI226-AI102</f>
        <v>0</v>
      </c>
      <c r="AJ228" s="308"/>
      <c r="AK228" s="308"/>
      <c r="AL228" s="308"/>
      <c r="AM228" s="308">
        <f>AM102-AM226</f>
        <v>47152351</v>
      </c>
      <c r="AN228" s="308"/>
      <c r="AO228" s="308"/>
      <c r="AP228" s="308"/>
      <c r="AQ228" s="309"/>
      <c r="AR228" s="309"/>
    </row>
  </sheetData>
  <sheetProtection algorithmName="SHA-512" hashValue="z2sQTuvFS/UE04gUpIX0oIZeuAsCdi4El2D1ChxERKfo8oqlHHRTEAcOMW7DxrpKVJwqdLLG70nxIRJ1oCh9lA==" saltValue="FpI7dXqkVTHsDcBCVpE9BQ==" spinCount="100000" sheet="1" objects="1" scenarios="1"/>
  <mergeCells count="1555">
    <mergeCell ref="A1:AR1"/>
    <mergeCell ref="A2:AR2"/>
    <mergeCell ref="A3:AR3"/>
    <mergeCell ref="A4:AR4"/>
    <mergeCell ref="A5:B6"/>
    <mergeCell ref="C5:AB6"/>
    <mergeCell ref="AC5:AD6"/>
    <mergeCell ref="AE5:AL5"/>
    <mergeCell ref="AM5:AP6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5:AR6"/>
    <mergeCell ref="AE6:AH6"/>
    <mergeCell ref="AI6:AL6"/>
    <mergeCell ref="AM9:AP9"/>
    <mergeCell ref="AQ9:AR9"/>
    <mergeCell ref="A10:B10"/>
    <mergeCell ref="C10:AB10"/>
    <mergeCell ref="AC10:AD10"/>
    <mergeCell ref="AE10:AH10"/>
    <mergeCell ref="AI10:AL10"/>
    <mergeCell ref="A9:B9"/>
    <mergeCell ref="C9:AB9"/>
    <mergeCell ref="AC9:AD9"/>
    <mergeCell ref="AE9:AH9"/>
    <mergeCell ref="AI9:AL9"/>
    <mergeCell ref="AM8:AP8"/>
    <mergeCell ref="AQ8:AR8"/>
    <mergeCell ref="AM11:AP11"/>
    <mergeCell ref="AQ11:AR11"/>
    <mergeCell ref="A12:B12"/>
    <mergeCell ref="C12:AB12"/>
    <mergeCell ref="AC12:AD12"/>
    <mergeCell ref="AE12:AH12"/>
    <mergeCell ref="AI12:AL12"/>
    <mergeCell ref="A11:B11"/>
    <mergeCell ref="C11:AB11"/>
    <mergeCell ref="AC11:AD11"/>
    <mergeCell ref="AE11:AH11"/>
    <mergeCell ref="AI11:AL11"/>
    <mergeCell ref="AM10:AP10"/>
    <mergeCell ref="AQ10:AR10"/>
    <mergeCell ref="AM13:AP13"/>
    <mergeCell ref="AQ13:AR13"/>
    <mergeCell ref="A14:B14"/>
    <mergeCell ref="C14:AB14"/>
    <mergeCell ref="AC14:AD14"/>
    <mergeCell ref="AE14:AH14"/>
    <mergeCell ref="AI14:AL14"/>
    <mergeCell ref="A13:B13"/>
    <mergeCell ref="C13:AB13"/>
    <mergeCell ref="AC13:AD13"/>
    <mergeCell ref="AE13:AH13"/>
    <mergeCell ref="AI13:AL13"/>
    <mergeCell ref="AM12:AP12"/>
    <mergeCell ref="AQ12:AR12"/>
    <mergeCell ref="AM15:AP15"/>
    <mergeCell ref="AQ15:AR15"/>
    <mergeCell ref="A16:B16"/>
    <mergeCell ref="C16:AB16"/>
    <mergeCell ref="AC16:AD16"/>
    <mergeCell ref="AE16:AH16"/>
    <mergeCell ref="AI16:AL16"/>
    <mergeCell ref="A15:B15"/>
    <mergeCell ref="C15:AB15"/>
    <mergeCell ref="AC15:AD15"/>
    <mergeCell ref="AE15:AH15"/>
    <mergeCell ref="AI15:AL15"/>
    <mergeCell ref="AM14:AP14"/>
    <mergeCell ref="AQ14:AR14"/>
    <mergeCell ref="AM17:AP17"/>
    <mergeCell ref="AQ17:AR17"/>
    <mergeCell ref="A18:B18"/>
    <mergeCell ref="C18:AB18"/>
    <mergeCell ref="AC18:AD18"/>
    <mergeCell ref="AE18:AH18"/>
    <mergeCell ref="AI18:AL18"/>
    <mergeCell ref="A17:B17"/>
    <mergeCell ref="C17:AB17"/>
    <mergeCell ref="AC17:AD17"/>
    <mergeCell ref="AE17:AH17"/>
    <mergeCell ref="AI17:AL17"/>
    <mergeCell ref="AM16:AP16"/>
    <mergeCell ref="AQ16:AR16"/>
    <mergeCell ref="AM19:AP19"/>
    <mergeCell ref="AQ19:AR19"/>
    <mergeCell ref="A20:B20"/>
    <mergeCell ref="C20:AB20"/>
    <mergeCell ref="AC20:AD20"/>
    <mergeCell ref="AE20:AH20"/>
    <mergeCell ref="AI20:AL20"/>
    <mergeCell ref="A19:B19"/>
    <mergeCell ref="C19:AB19"/>
    <mergeCell ref="AC19:AD19"/>
    <mergeCell ref="AE19:AH19"/>
    <mergeCell ref="AI19:AL19"/>
    <mergeCell ref="AM18:AP18"/>
    <mergeCell ref="AQ18:AR18"/>
    <mergeCell ref="AM21:AP21"/>
    <mergeCell ref="AQ21:AR21"/>
    <mergeCell ref="A22:B22"/>
    <mergeCell ref="C22:AB22"/>
    <mergeCell ref="AC22:AD22"/>
    <mergeCell ref="AE22:AH22"/>
    <mergeCell ref="AI22:AL22"/>
    <mergeCell ref="A21:B21"/>
    <mergeCell ref="C21:AB21"/>
    <mergeCell ref="AC21:AD21"/>
    <mergeCell ref="AE21:AH21"/>
    <mergeCell ref="AI21:AL21"/>
    <mergeCell ref="AM20:AP20"/>
    <mergeCell ref="AQ20:AR20"/>
    <mergeCell ref="AM23:AP23"/>
    <mergeCell ref="AQ23:AR23"/>
    <mergeCell ref="A24:B24"/>
    <mergeCell ref="C24:AB24"/>
    <mergeCell ref="AC24:AD24"/>
    <mergeCell ref="AE24:AH24"/>
    <mergeCell ref="AI24:AL24"/>
    <mergeCell ref="A23:B23"/>
    <mergeCell ref="C23:AB23"/>
    <mergeCell ref="AC23:AD23"/>
    <mergeCell ref="AE23:AH23"/>
    <mergeCell ref="AI23:AL23"/>
    <mergeCell ref="AM22:AP22"/>
    <mergeCell ref="AQ22:AR22"/>
    <mergeCell ref="AM25:AP25"/>
    <mergeCell ref="AQ25:AR25"/>
    <mergeCell ref="A26:B26"/>
    <mergeCell ref="C26:AB26"/>
    <mergeCell ref="AC26:AD26"/>
    <mergeCell ref="AE26:AH26"/>
    <mergeCell ref="AI26:AL26"/>
    <mergeCell ref="A25:B25"/>
    <mergeCell ref="C25:AB25"/>
    <mergeCell ref="AC25:AD25"/>
    <mergeCell ref="AE25:AH25"/>
    <mergeCell ref="AI25:AL25"/>
    <mergeCell ref="AM24:AP24"/>
    <mergeCell ref="AQ24:AR24"/>
    <mergeCell ref="AM27:AP27"/>
    <mergeCell ref="AQ27:AR27"/>
    <mergeCell ref="A28:B28"/>
    <mergeCell ref="C28:AB28"/>
    <mergeCell ref="AC28:AD28"/>
    <mergeCell ref="AE28:AH28"/>
    <mergeCell ref="AI28:AL28"/>
    <mergeCell ref="A27:B27"/>
    <mergeCell ref="C27:AB27"/>
    <mergeCell ref="AC27:AD27"/>
    <mergeCell ref="AE27:AH27"/>
    <mergeCell ref="AI27:AL27"/>
    <mergeCell ref="AM26:AP26"/>
    <mergeCell ref="AQ26:AR26"/>
    <mergeCell ref="AM29:AP29"/>
    <mergeCell ref="AQ29:AR29"/>
    <mergeCell ref="A30:B30"/>
    <mergeCell ref="C30:AB30"/>
    <mergeCell ref="AC30:AD30"/>
    <mergeCell ref="AE30:AH30"/>
    <mergeCell ref="AI30:AL30"/>
    <mergeCell ref="A29:B29"/>
    <mergeCell ref="C29:AB29"/>
    <mergeCell ref="AC29:AD29"/>
    <mergeCell ref="AE29:AH29"/>
    <mergeCell ref="AI29:AL29"/>
    <mergeCell ref="AM28:AP28"/>
    <mergeCell ref="AQ28:AR28"/>
    <mergeCell ref="AM31:AP31"/>
    <mergeCell ref="AQ31:AR31"/>
    <mergeCell ref="A32:B32"/>
    <mergeCell ref="C32:AB32"/>
    <mergeCell ref="AC32:AD32"/>
    <mergeCell ref="AE32:AH32"/>
    <mergeCell ref="AI32:AL32"/>
    <mergeCell ref="A31:B31"/>
    <mergeCell ref="C31:AB31"/>
    <mergeCell ref="AC31:AD31"/>
    <mergeCell ref="AE31:AH31"/>
    <mergeCell ref="AI31:AL31"/>
    <mergeCell ref="AM30:AP30"/>
    <mergeCell ref="AQ30:AR30"/>
    <mergeCell ref="AM33:AP33"/>
    <mergeCell ref="AQ33:AR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I33:AL33"/>
    <mergeCell ref="AM32:AP32"/>
    <mergeCell ref="AQ32:AR32"/>
    <mergeCell ref="AM35:AP35"/>
    <mergeCell ref="AQ35:AR35"/>
    <mergeCell ref="A36:B36"/>
    <mergeCell ref="C36:AB36"/>
    <mergeCell ref="AC36:AD36"/>
    <mergeCell ref="AE36:AH36"/>
    <mergeCell ref="AI36:AL36"/>
    <mergeCell ref="A35:B35"/>
    <mergeCell ref="C35:AB35"/>
    <mergeCell ref="AC35:AD35"/>
    <mergeCell ref="AE35:AH35"/>
    <mergeCell ref="AI35:AL35"/>
    <mergeCell ref="AM34:AP34"/>
    <mergeCell ref="AQ34:AR34"/>
    <mergeCell ref="AM37:AP37"/>
    <mergeCell ref="AQ37:AR37"/>
    <mergeCell ref="A38:B38"/>
    <mergeCell ref="C38:AB38"/>
    <mergeCell ref="AC38:AD38"/>
    <mergeCell ref="AE38:AH38"/>
    <mergeCell ref="AI38:AL38"/>
    <mergeCell ref="A37:B37"/>
    <mergeCell ref="C37:AB37"/>
    <mergeCell ref="AC37:AD37"/>
    <mergeCell ref="AE37:AH37"/>
    <mergeCell ref="AI37:AL37"/>
    <mergeCell ref="AM36:AP36"/>
    <mergeCell ref="AQ36:AR36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38:AP38"/>
    <mergeCell ref="AQ38:AR38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M40:AP40"/>
    <mergeCell ref="AQ40:AR40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M42:AP42"/>
    <mergeCell ref="AQ42:AR42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4:AP44"/>
    <mergeCell ref="AQ44:AR44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M46:AP46"/>
    <mergeCell ref="AQ46:AR46"/>
    <mergeCell ref="AM49:AP49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C67:AD67"/>
    <mergeCell ref="AE67:AH67"/>
    <mergeCell ref="AI67:AL67"/>
    <mergeCell ref="AM66:AP66"/>
    <mergeCell ref="AQ66:AR66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M68:AP68"/>
    <mergeCell ref="AQ68:AR68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AC71:AD71"/>
    <mergeCell ref="AE71:AH71"/>
    <mergeCell ref="AI71:AL71"/>
    <mergeCell ref="AM70:AP70"/>
    <mergeCell ref="AQ70:AR70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M72:AP72"/>
    <mergeCell ref="AQ72:AR72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4:AP74"/>
    <mergeCell ref="AQ74:AR74"/>
    <mergeCell ref="AM77:AP77"/>
    <mergeCell ref="AQ77:AR77"/>
    <mergeCell ref="A78:B78"/>
    <mergeCell ref="C78:AB78"/>
    <mergeCell ref="AC78:AD78"/>
    <mergeCell ref="AE78:AH78"/>
    <mergeCell ref="AI78:AL78"/>
    <mergeCell ref="A77:B77"/>
    <mergeCell ref="C77:AB77"/>
    <mergeCell ref="AC77:AD77"/>
    <mergeCell ref="AE77:AH77"/>
    <mergeCell ref="AI77:AL77"/>
    <mergeCell ref="AM76:AP76"/>
    <mergeCell ref="AQ76:AR76"/>
    <mergeCell ref="AM79:AP79"/>
    <mergeCell ref="AQ79:AR79"/>
    <mergeCell ref="A80:B80"/>
    <mergeCell ref="C80:AB80"/>
    <mergeCell ref="AC80:AD80"/>
    <mergeCell ref="AE80:AH80"/>
    <mergeCell ref="AI80:AL80"/>
    <mergeCell ref="A79:B79"/>
    <mergeCell ref="C79:AB79"/>
    <mergeCell ref="AC79:AD79"/>
    <mergeCell ref="AE79:AH79"/>
    <mergeCell ref="AI79:AL79"/>
    <mergeCell ref="AM78:AP78"/>
    <mergeCell ref="AQ78:AR78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M92:AP92"/>
    <mergeCell ref="AQ92:AR92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M94:AP94"/>
    <mergeCell ref="AQ94:AR94"/>
    <mergeCell ref="AM97:AP97"/>
    <mergeCell ref="AQ97:AR97"/>
    <mergeCell ref="A98:B98"/>
    <mergeCell ref="C98:AB98"/>
    <mergeCell ref="AC98:AD98"/>
    <mergeCell ref="AE98:AH98"/>
    <mergeCell ref="AI98:AL98"/>
    <mergeCell ref="A97:B97"/>
    <mergeCell ref="C97:AB97"/>
    <mergeCell ref="AC97:AD97"/>
    <mergeCell ref="AE97:AH97"/>
    <mergeCell ref="AI97:AL97"/>
    <mergeCell ref="AM96:AP96"/>
    <mergeCell ref="AQ96:AR96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8:AP98"/>
    <mergeCell ref="AQ98:AR98"/>
    <mergeCell ref="AM101:AP101"/>
    <mergeCell ref="AQ101:AR101"/>
    <mergeCell ref="A102:B102"/>
    <mergeCell ref="AE102:AH102"/>
    <mergeCell ref="AI102:AL102"/>
    <mergeCell ref="A101:B101"/>
    <mergeCell ref="C101:AB101"/>
    <mergeCell ref="AC101:AD101"/>
    <mergeCell ref="AE101:AH101"/>
    <mergeCell ref="AI101:AL101"/>
    <mergeCell ref="AM100:AP100"/>
    <mergeCell ref="AQ100:AR100"/>
    <mergeCell ref="AM103:AP103"/>
    <mergeCell ref="AQ103:AR103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4:AP104"/>
    <mergeCell ref="AQ104:AR104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3:AP123"/>
    <mergeCell ref="AQ123:AR123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M129:AP129"/>
    <mergeCell ref="AQ129:AR129"/>
    <mergeCell ref="A130:B130"/>
    <mergeCell ref="C130:AB130"/>
    <mergeCell ref="AC130:AD130"/>
    <mergeCell ref="AE130:AH130"/>
    <mergeCell ref="AI130:AL130"/>
    <mergeCell ref="A129:B129"/>
    <mergeCell ref="C129:AB129"/>
    <mergeCell ref="AC129:AD129"/>
    <mergeCell ref="AE129:AH129"/>
    <mergeCell ref="AI129:AL129"/>
    <mergeCell ref="AM128:AP128"/>
    <mergeCell ref="AQ128:AR128"/>
    <mergeCell ref="AM131:AP131"/>
    <mergeCell ref="AQ131:AR131"/>
    <mergeCell ref="A131:B131"/>
    <mergeCell ref="C131:AB131"/>
    <mergeCell ref="AC131:AD131"/>
    <mergeCell ref="AE131:AH131"/>
    <mergeCell ref="AI131:AL131"/>
    <mergeCell ref="AM130:AP130"/>
    <mergeCell ref="AQ130:AR130"/>
    <mergeCell ref="AM133:AP133"/>
    <mergeCell ref="AQ133:AR133"/>
    <mergeCell ref="AM132:AP132"/>
    <mergeCell ref="AQ132:AR132"/>
    <mergeCell ref="A133:B133"/>
    <mergeCell ref="C133:AB133"/>
    <mergeCell ref="AC133:AD133"/>
    <mergeCell ref="AE133:AH133"/>
    <mergeCell ref="AI133:AL133"/>
    <mergeCell ref="A132:B132"/>
    <mergeCell ref="C132:AB132"/>
    <mergeCell ref="AC132:AD132"/>
    <mergeCell ref="AE132:AH132"/>
    <mergeCell ref="AI132:AL132"/>
    <mergeCell ref="AM135:AP135"/>
    <mergeCell ref="AQ135:AR135"/>
    <mergeCell ref="AM134:AP134"/>
    <mergeCell ref="AQ134:AR134"/>
    <mergeCell ref="A135:B135"/>
    <mergeCell ref="C135:AB135"/>
    <mergeCell ref="AC135:AD135"/>
    <mergeCell ref="AE135:AH135"/>
    <mergeCell ref="AI135:AL135"/>
    <mergeCell ref="A134:B134"/>
    <mergeCell ref="C134:AB134"/>
    <mergeCell ref="AC134:AD134"/>
    <mergeCell ref="AE134:AH134"/>
    <mergeCell ref="AI134:AL134"/>
    <mergeCell ref="AM137:AP137"/>
    <mergeCell ref="AQ137:AR137"/>
    <mergeCell ref="AM136:AP136"/>
    <mergeCell ref="AQ136:AR136"/>
    <mergeCell ref="A137:B137"/>
    <mergeCell ref="C137:AB137"/>
    <mergeCell ref="AC137:AD137"/>
    <mergeCell ref="AE137:AH137"/>
    <mergeCell ref="AI137:AL137"/>
    <mergeCell ref="A136:B136"/>
    <mergeCell ref="C136:AB136"/>
    <mergeCell ref="AC136:AD136"/>
    <mergeCell ref="AE136:AH136"/>
    <mergeCell ref="AI136:AL136"/>
    <mergeCell ref="AM139:AP139"/>
    <mergeCell ref="AQ139:AR139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M141:AP141"/>
    <mergeCell ref="AQ141:AR141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43:AP143"/>
    <mergeCell ref="AQ143:AR143"/>
    <mergeCell ref="AM142:AP142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45:AP145"/>
    <mergeCell ref="AQ145:AR145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7:AP147"/>
    <mergeCell ref="AQ147:AR147"/>
    <mergeCell ref="AM146:AP146"/>
    <mergeCell ref="AQ146:AR146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9:AP149"/>
    <mergeCell ref="AQ149:AR149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51:AP151"/>
    <mergeCell ref="AQ151:AR151"/>
    <mergeCell ref="AM150:AP150"/>
    <mergeCell ref="AQ150:AR150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53:AP153"/>
    <mergeCell ref="AQ153:AR153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5:AP155"/>
    <mergeCell ref="AQ155:AR155"/>
    <mergeCell ref="AM154:AP154"/>
    <mergeCell ref="AQ154:AR154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57:AP157"/>
    <mergeCell ref="AQ157:AR157"/>
    <mergeCell ref="AM156:AP156"/>
    <mergeCell ref="AQ156:AR156"/>
    <mergeCell ref="A157:B157"/>
    <mergeCell ref="C157:AB157"/>
    <mergeCell ref="AC157:AD157"/>
    <mergeCell ref="AE157:AH157"/>
    <mergeCell ref="AI157:AL157"/>
    <mergeCell ref="A156:B156"/>
    <mergeCell ref="C156:AB156"/>
    <mergeCell ref="AC156:AD156"/>
    <mergeCell ref="AE156:AH156"/>
    <mergeCell ref="AI156:AL156"/>
    <mergeCell ref="AM159:AP159"/>
    <mergeCell ref="AQ159:AR159"/>
    <mergeCell ref="AM158:AP158"/>
    <mergeCell ref="AQ158:AR158"/>
    <mergeCell ref="A159:B159"/>
    <mergeCell ref="C159:AB159"/>
    <mergeCell ref="AC159:AD159"/>
    <mergeCell ref="AE159:AH159"/>
    <mergeCell ref="AI159:AL159"/>
    <mergeCell ref="A158:B158"/>
    <mergeCell ref="C158:AB158"/>
    <mergeCell ref="AC158:AD158"/>
    <mergeCell ref="AE158:AH158"/>
    <mergeCell ref="AI158:AL158"/>
    <mergeCell ref="AM161:AP161"/>
    <mergeCell ref="AQ161:AR161"/>
    <mergeCell ref="AM160:AP160"/>
    <mergeCell ref="AQ160:AR160"/>
    <mergeCell ref="A161:B161"/>
    <mergeCell ref="C161:AB161"/>
    <mergeCell ref="AC161:AD161"/>
    <mergeCell ref="AE161:AH161"/>
    <mergeCell ref="AI161:AL161"/>
    <mergeCell ref="A160:B160"/>
    <mergeCell ref="C160:AB160"/>
    <mergeCell ref="AC160:AD160"/>
    <mergeCell ref="AE160:AH160"/>
    <mergeCell ref="AI160:AL160"/>
    <mergeCell ref="AM163:AP163"/>
    <mergeCell ref="AQ163:AR163"/>
    <mergeCell ref="AM162:AP162"/>
    <mergeCell ref="AQ162:AR162"/>
    <mergeCell ref="A163:B163"/>
    <mergeCell ref="C163:AB163"/>
    <mergeCell ref="AC163:AD163"/>
    <mergeCell ref="AE163:AH163"/>
    <mergeCell ref="AI163:AL163"/>
    <mergeCell ref="A162:B162"/>
    <mergeCell ref="C162:AB162"/>
    <mergeCell ref="AC162:AD162"/>
    <mergeCell ref="AE162:AH162"/>
    <mergeCell ref="AI162:AL162"/>
    <mergeCell ref="AM165:AP165"/>
    <mergeCell ref="AQ165:AR165"/>
    <mergeCell ref="AM164:AP164"/>
    <mergeCell ref="AQ164:AR164"/>
    <mergeCell ref="A165:B165"/>
    <mergeCell ref="C165:AB165"/>
    <mergeCell ref="AC165:AD165"/>
    <mergeCell ref="AE165:AH165"/>
    <mergeCell ref="AI165:AL165"/>
    <mergeCell ref="A164:B164"/>
    <mergeCell ref="C164:AB164"/>
    <mergeCell ref="AC164:AD164"/>
    <mergeCell ref="AE164:AH164"/>
    <mergeCell ref="AI164:AL164"/>
    <mergeCell ref="AM167:AP167"/>
    <mergeCell ref="AQ167:AR167"/>
    <mergeCell ref="AM166:AP166"/>
    <mergeCell ref="AQ166:AR166"/>
    <mergeCell ref="A167:B167"/>
    <mergeCell ref="C167:AB167"/>
    <mergeCell ref="AC167:AD167"/>
    <mergeCell ref="AE167:AH167"/>
    <mergeCell ref="AI167:AL167"/>
    <mergeCell ref="A166:B166"/>
    <mergeCell ref="C166:AB166"/>
    <mergeCell ref="AC166:AD166"/>
    <mergeCell ref="AE166:AH166"/>
    <mergeCell ref="AI166:AL166"/>
    <mergeCell ref="AM169:AP169"/>
    <mergeCell ref="AQ169:AR169"/>
    <mergeCell ref="AM168:AP168"/>
    <mergeCell ref="AQ168:AR168"/>
    <mergeCell ref="A169:B169"/>
    <mergeCell ref="C169:AB169"/>
    <mergeCell ref="AC169:AD169"/>
    <mergeCell ref="AE169:AH169"/>
    <mergeCell ref="AI169:AL169"/>
    <mergeCell ref="A168:B168"/>
    <mergeCell ref="C168:AB168"/>
    <mergeCell ref="AC168:AD168"/>
    <mergeCell ref="AE168:AH168"/>
    <mergeCell ref="AI168:AL168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M173:AP173"/>
    <mergeCell ref="AQ173:AR173"/>
    <mergeCell ref="AM172:AP172"/>
    <mergeCell ref="AQ172:AR172"/>
    <mergeCell ref="A173:B173"/>
    <mergeCell ref="C173:AB173"/>
    <mergeCell ref="AC173:AD173"/>
    <mergeCell ref="AE173:AH173"/>
    <mergeCell ref="AI173:AL173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77:AP177"/>
    <mergeCell ref="AQ177:AR177"/>
    <mergeCell ref="AM176:AP176"/>
    <mergeCell ref="AQ176:AR176"/>
    <mergeCell ref="A177:B177"/>
    <mergeCell ref="C177:AB177"/>
    <mergeCell ref="AC177:AD177"/>
    <mergeCell ref="AE177:AH177"/>
    <mergeCell ref="AI177:AL177"/>
    <mergeCell ref="A176:B176"/>
    <mergeCell ref="C176:AB176"/>
    <mergeCell ref="AC176:AD176"/>
    <mergeCell ref="AE176:AH176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I178:AL178"/>
    <mergeCell ref="AM181:AP181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E182:AH182"/>
    <mergeCell ref="AI182:AL182"/>
    <mergeCell ref="AM185:AP185"/>
    <mergeCell ref="AQ185:AR185"/>
    <mergeCell ref="AM184:AP184"/>
    <mergeCell ref="AQ184:AR184"/>
    <mergeCell ref="A185:B185"/>
    <mergeCell ref="C185:AB185"/>
    <mergeCell ref="AC185:AD185"/>
    <mergeCell ref="AE185:AH185"/>
    <mergeCell ref="AI185:AL185"/>
    <mergeCell ref="A184:B184"/>
    <mergeCell ref="C184:AB184"/>
    <mergeCell ref="AC184:AD184"/>
    <mergeCell ref="AE184:AH184"/>
    <mergeCell ref="AI184:AL184"/>
    <mergeCell ref="AM187:AP187"/>
    <mergeCell ref="AQ187:AR187"/>
    <mergeCell ref="AM186:AP186"/>
    <mergeCell ref="AQ186:AR186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89:AP189"/>
    <mergeCell ref="AQ189:AR189"/>
    <mergeCell ref="AM188:AP188"/>
    <mergeCell ref="AQ188:AR188"/>
    <mergeCell ref="A189:B189"/>
    <mergeCell ref="C189:AB189"/>
    <mergeCell ref="AC189:AD189"/>
    <mergeCell ref="AE189:AH189"/>
    <mergeCell ref="AI189:AL189"/>
    <mergeCell ref="A188:B188"/>
    <mergeCell ref="C188:AB188"/>
    <mergeCell ref="AC188:AD188"/>
    <mergeCell ref="AE188:AH188"/>
    <mergeCell ref="AI188:AL188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93:AP193"/>
    <mergeCell ref="AQ193:AR193"/>
    <mergeCell ref="AM192:AP192"/>
    <mergeCell ref="AQ192:AR192"/>
    <mergeCell ref="A193:B193"/>
    <mergeCell ref="C193:AB193"/>
    <mergeCell ref="AC193:AD193"/>
    <mergeCell ref="AE193:AH193"/>
    <mergeCell ref="AI193:AL193"/>
    <mergeCell ref="A192:B192"/>
    <mergeCell ref="C192:AB192"/>
    <mergeCell ref="AC192:AD192"/>
    <mergeCell ref="AE192:AH192"/>
    <mergeCell ref="AI192:AL192"/>
    <mergeCell ref="AM195:AP195"/>
    <mergeCell ref="AQ195:AR195"/>
    <mergeCell ref="AM194:AP194"/>
    <mergeCell ref="AQ194:AR19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M197:AP197"/>
    <mergeCell ref="AQ197:AR197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9:AP199"/>
    <mergeCell ref="AQ199:AR199"/>
    <mergeCell ref="AM198:AP198"/>
    <mergeCell ref="AQ198:AR198"/>
    <mergeCell ref="A199:B199"/>
    <mergeCell ref="C199:AB199"/>
    <mergeCell ref="AC199:AD199"/>
    <mergeCell ref="AE199:AH199"/>
    <mergeCell ref="AI199:AL199"/>
    <mergeCell ref="A198:B198"/>
    <mergeCell ref="C198:AB198"/>
    <mergeCell ref="AC198:AD198"/>
    <mergeCell ref="AE198:AH198"/>
    <mergeCell ref="AI198:AL198"/>
    <mergeCell ref="AM201:AP201"/>
    <mergeCell ref="AQ201:AR201"/>
    <mergeCell ref="AM200:AP200"/>
    <mergeCell ref="AQ200:AR200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M203:AP203"/>
    <mergeCell ref="AQ203:AR203"/>
    <mergeCell ref="AM202:AP202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M205:AP205"/>
    <mergeCell ref="AQ205:AR205"/>
    <mergeCell ref="AM204:AP204"/>
    <mergeCell ref="AQ204:AR204"/>
    <mergeCell ref="A205:B205"/>
    <mergeCell ref="C205:AB205"/>
    <mergeCell ref="AC205:AD205"/>
    <mergeCell ref="AE205:AH205"/>
    <mergeCell ref="AI205:AL205"/>
    <mergeCell ref="A204:B204"/>
    <mergeCell ref="C204:AB204"/>
    <mergeCell ref="AC204:AD204"/>
    <mergeCell ref="AE204:AH204"/>
    <mergeCell ref="AI204:AL204"/>
    <mergeCell ref="AM207:AP207"/>
    <mergeCell ref="AQ207:AR207"/>
    <mergeCell ref="AM206:AP206"/>
    <mergeCell ref="AQ206:AR206"/>
    <mergeCell ref="A207:B207"/>
    <mergeCell ref="C207:AB207"/>
    <mergeCell ref="AC207:AD207"/>
    <mergeCell ref="AE207:AH207"/>
    <mergeCell ref="AI207:AL207"/>
    <mergeCell ref="A206:B206"/>
    <mergeCell ref="C206:AB206"/>
    <mergeCell ref="AC206:AD206"/>
    <mergeCell ref="AE206:AH206"/>
    <mergeCell ref="AI206:AL206"/>
    <mergeCell ref="AM209:AP209"/>
    <mergeCell ref="AQ209:AR209"/>
    <mergeCell ref="AM208:AP208"/>
    <mergeCell ref="AQ208:AR208"/>
    <mergeCell ref="A209:B209"/>
    <mergeCell ref="C209:AB209"/>
    <mergeCell ref="AC209:AD209"/>
    <mergeCell ref="AE209:AH209"/>
    <mergeCell ref="AI209:AL209"/>
    <mergeCell ref="A208:B208"/>
    <mergeCell ref="C208:AB208"/>
    <mergeCell ref="AC208:AD208"/>
    <mergeCell ref="AE208:AH208"/>
    <mergeCell ref="AI208:AL208"/>
    <mergeCell ref="AM211:AP211"/>
    <mergeCell ref="AQ211:AR211"/>
    <mergeCell ref="AM210:AP210"/>
    <mergeCell ref="AQ210:AR210"/>
    <mergeCell ref="A211:B211"/>
    <mergeCell ref="C211:AB211"/>
    <mergeCell ref="AC211:AD211"/>
    <mergeCell ref="AE211:AH211"/>
    <mergeCell ref="AI211:AL211"/>
    <mergeCell ref="A210:B210"/>
    <mergeCell ref="C210:AB210"/>
    <mergeCell ref="AC210:AD210"/>
    <mergeCell ref="AE210:AH210"/>
    <mergeCell ref="AI210:AL210"/>
    <mergeCell ref="AM213:AP213"/>
    <mergeCell ref="AQ213:AR213"/>
    <mergeCell ref="AM212:AP212"/>
    <mergeCell ref="AQ212:AR212"/>
    <mergeCell ref="A213:B213"/>
    <mergeCell ref="C213:AB213"/>
    <mergeCell ref="AC213:AD213"/>
    <mergeCell ref="AE213:AH213"/>
    <mergeCell ref="AI213:AL213"/>
    <mergeCell ref="A212:B212"/>
    <mergeCell ref="C212:AB212"/>
    <mergeCell ref="AC212:AD212"/>
    <mergeCell ref="AE212:AH212"/>
    <mergeCell ref="AI212:AL212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17:AP217"/>
    <mergeCell ref="AQ217:AR217"/>
    <mergeCell ref="AM216:AP216"/>
    <mergeCell ref="AQ216:AR216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6:AH216"/>
    <mergeCell ref="AI216:AL216"/>
    <mergeCell ref="AM219:AP219"/>
    <mergeCell ref="AQ219:AR219"/>
    <mergeCell ref="AM218:AP218"/>
    <mergeCell ref="AQ218:AR218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M221:AP221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3:AP223"/>
    <mergeCell ref="AQ223:AR223"/>
    <mergeCell ref="AM222:AP222"/>
    <mergeCell ref="AQ222:AR222"/>
    <mergeCell ref="A223:B223"/>
    <mergeCell ref="C223:AB223"/>
    <mergeCell ref="AC223:AD223"/>
    <mergeCell ref="AE223:AH223"/>
    <mergeCell ref="AI223:AL223"/>
    <mergeCell ref="A222:B222"/>
    <mergeCell ref="C222:AB222"/>
    <mergeCell ref="AC222:AD222"/>
    <mergeCell ref="AE222:AH222"/>
    <mergeCell ref="AI222:AL222"/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M228:AP228"/>
    <mergeCell ref="AQ228:AR228"/>
    <mergeCell ref="AM226:AP226"/>
    <mergeCell ref="AQ226:AR226"/>
    <mergeCell ref="AC228:AD228"/>
    <mergeCell ref="AE228:AH228"/>
    <mergeCell ref="AI228:AL228"/>
    <mergeCell ref="A226:B226"/>
    <mergeCell ref="C226:AB226"/>
    <mergeCell ref="AC226:AD226"/>
    <mergeCell ref="AE226:AH226"/>
    <mergeCell ref="AI226:AL22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31" fitToHeight="0" orientation="portrait" r:id="rId1"/>
  <headerFooter alignWithMargins="0">
    <oddFooter>&amp;P. oldal, összesen: &amp;N</oddFooter>
  </headerFooter>
  <rowBreaks count="2" manualBreakCount="2">
    <brk id="102" max="43" man="1"/>
    <brk id="177" max="5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A1:BM37"/>
  <sheetViews>
    <sheetView view="pageBreakPreview" topLeftCell="A10" zoomScale="90" zoomScaleSheetLayoutView="90" workbookViewId="0">
      <selection activeCell="BK12" sqref="BK12"/>
    </sheetView>
  </sheetViews>
  <sheetFormatPr defaultRowHeight="12.75" x14ac:dyDescent="0.2"/>
  <cols>
    <col min="1" max="1" width="2.42578125" style="3" customWidth="1"/>
    <col min="2" max="2" width="2.140625" style="3" customWidth="1"/>
    <col min="3" max="53" width="2.7109375" style="1" customWidth="1"/>
    <col min="54" max="54" width="4.42578125" style="1" customWidth="1"/>
    <col min="55" max="55" width="13" style="1" hidden="1" customWidth="1"/>
    <col min="56" max="56" width="4" style="1" customWidth="1"/>
    <col min="57" max="57" width="3.140625" style="1" customWidth="1"/>
    <col min="58" max="58" width="3.85546875" style="1" customWidth="1"/>
    <col min="59" max="59" width="2.5703125" style="1" customWidth="1"/>
    <col min="60" max="60" width="3.42578125" style="1" hidden="1" customWidth="1"/>
    <col min="61" max="61" width="15" style="1" customWidth="1"/>
    <col min="62" max="62" width="12" style="1" bestFit="1" customWidth="1"/>
    <col min="63" max="64" width="9.140625" style="1"/>
    <col min="65" max="65" width="11" style="1" bestFit="1" customWidth="1"/>
    <col min="66" max="16384" width="9.140625" style="1"/>
  </cols>
  <sheetData>
    <row r="1" spans="1:61" ht="28.5" customHeight="1" thickBot="1" x14ac:dyDescent="0.25">
      <c r="A1" s="490" t="s">
        <v>973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  <c r="BF1" s="490"/>
    </row>
    <row r="2" spans="1:61" ht="28.5" customHeight="1" thickTop="1" thickBot="1" x14ac:dyDescent="0.25">
      <c r="A2" s="491" t="s">
        <v>766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1"/>
      <c r="AA2" s="641"/>
      <c r="AB2" s="641"/>
      <c r="AC2" s="641"/>
      <c r="AD2" s="641"/>
      <c r="AE2" s="641"/>
      <c r="AF2" s="641"/>
      <c r="AG2" s="641"/>
      <c r="AH2" s="641"/>
      <c r="AI2" s="641"/>
      <c r="AJ2" s="641"/>
      <c r="AK2" s="641"/>
      <c r="AL2" s="641"/>
      <c r="AM2" s="641"/>
      <c r="AN2" s="641"/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1"/>
      <c r="AZ2" s="641"/>
      <c r="BA2" s="641"/>
      <c r="BB2" s="641"/>
      <c r="BC2" s="641"/>
      <c r="BD2" s="641"/>
      <c r="BE2" s="641"/>
      <c r="BF2" s="641"/>
      <c r="BG2" s="641"/>
      <c r="BH2" s="62"/>
    </row>
    <row r="3" spans="1:61" ht="15" customHeight="1" thickTop="1" x14ac:dyDescent="0.2">
      <c r="A3" s="642" t="s">
        <v>915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N3" s="643"/>
      <c r="O3" s="643"/>
      <c r="P3" s="643"/>
      <c r="Q3" s="643"/>
      <c r="R3" s="643"/>
      <c r="S3" s="643"/>
      <c r="T3" s="643"/>
      <c r="U3" s="643"/>
      <c r="V3" s="643"/>
      <c r="W3" s="643"/>
      <c r="X3" s="643"/>
      <c r="Y3" s="643"/>
      <c r="Z3" s="643"/>
      <c r="AA3" s="643"/>
      <c r="AB3" s="643"/>
      <c r="AC3" s="643"/>
      <c r="AD3" s="643"/>
      <c r="AE3" s="643"/>
      <c r="AF3" s="643"/>
      <c r="AG3" s="643"/>
      <c r="AH3" s="643"/>
      <c r="AI3" s="643"/>
      <c r="AJ3" s="643"/>
      <c r="AK3" s="643"/>
      <c r="AL3" s="643"/>
      <c r="AM3" s="643"/>
      <c r="AN3" s="643"/>
      <c r="AO3" s="643"/>
      <c r="AP3" s="643"/>
      <c r="AQ3" s="643"/>
      <c r="AR3" s="643"/>
      <c r="AS3" s="643"/>
      <c r="AT3" s="643"/>
      <c r="AU3" s="643"/>
      <c r="AV3" s="643"/>
      <c r="AW3" s="643"/>
      <c r="AX3" s="643"/>
      <c r="AY3" s="643"/>
      <c r="AZ3" s="643"/>
      <c r="BA3" s="643"/>
      <c r="BB3" s="643"/>
      <c r="BC3" s="643"/>
      <c r="BD3" s="643"/>
      <c r="BE3" s="643"/>
      <c r="BF3" s="643"/>
      <c r="BG3" s="643"/>
      <c r="BH3" s="31"/>
    </row>
    <row r="4" spans="1:61" ht="15.95" customHeight="1" thickBot="1" x14ac:dyDescent="0.25">
      <c r="A4" s="644" t="s">
        <v>569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5"/>
      <c r="M4" s="645"/>
      <c r="N4" s="645"/>
      <c r="O4" s="645"/>
      <c r="P4" s="645"/>
      <c r="Q4" s="645"/>
      <c r="R4" s="645"/>
      <c r="S4" s="645"/>
      <c r="T4" s="645"/>
      <c r="U4" s="645"/>
      <c r="V4" s="645"/>
      <c r="W4" s="645"/>
      <c r="X4" s="645"/>
      <c r="Y4" s="645"/>
      <c r="Z4" s="645"/>
      <c r="AA4" s="645"/>
      <c r="AB4" s="645"/>
      <c r="AC4" s="645"/>
      <c r="AD4" s="645"/>
      <c r="AE4" s="645"/>
      <c r="AF4" s="645"/>
      <c r="AG4" s="645"/>
      <c r="AH4" s="645"/>
      <c r="AI4" s="645"/>
      <c r="AJ4" s="645"/>
      <c r="AK4" s="645"/>
      <c r="AL4" s="645"/>
      <c r="AM4" s="645"/>
      <c r="AN4" s="645"/>
      <c r="AO4" s="645"/>
      <c r="AP4" s="645"/>
      <c r="AQ4" s="645"/>
      <c r="AR4" s="645"/>
      <c r="AS4" s="645"/>
      <c r="AT4" s="645"/>
      <c r="AU4" s="645"/>
      <c r="AV4" s="645"/>
      <c r="AW4" s="645"/>
      <c r="AX4" s="645"/>
      <c r="AY4" s="645"/>
      <c r="AZ4" s="645"/>
      <c r="BA4" s="645"/>
      <c r="BB4" s="645"/>
      <c r="BC4" s="645"/>
      <c r="BD4" s="645"/>
      <c r="BE4" s="645"/>
      <c r="BF4" s="645"/>
      <c r="BG4" s="645"/>
      <c r="BH4" s="31"/>
    </row>
    <row r="5" spans="1:61" ht="15.95" customHeight="1" thickTop="1" thickBot="1" x14ac:dyDescent="0.25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604"/>
      <c r="AE5" s="646" t="s">
        <v>968</v>
      </c>
      <c r="AF5" s="647"/>
      <c r="AG5" s="647"/>
      <c r="AH5" s="647"/>
      <c r="AI5" s="647"/>
      <c r="AJ5" s="648"/>
      <c r="AK5" s="648"/>
      <c r="AL5" s="648"/>
      <c r="AM5" s="648"/>
      <c r="AN5" s="648"/>
      <c r="AO5" s="648"/>
      <c r="AP5" s="648"/>
      <c r="AQ5" s="648"/>
      <c r="AR5" s="648"/>
      <c r="AS5" s="648"/>
      <c r="AT5" s="647"/>
      <c r="AU5" s="647"/>
      <c r="AV5" s="647"/>
      <c r="AW5" s="647"/>
      <c r="AX5" s="647"/>
      <c r="AY5" s="647"/>
      <c r="AZ5" s="647"/>
      <c r="BA5" s="647"/>
      <c r="BB5" s="647"/>
      <c r="BC5" s="647"/>
      <c r="BD5" s="647"/>
      <c r="BE5" s="647"/>
      <c r="BF5" s="647"/>
      <c r="BG5" s="649"/>
      <c r="BH5" s="31"/>
    </row>
    <row r="6" spans="1:61" ht="39.75" customHeight="1" thickTop="1" thickBot="1" x14ac:dyDescent="0.25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604"/>
      <c r="AE6" s="595" t="s">
        <v>514</v>
      </c>
      <c r="AF6" s="596"/>
      <c r="AG6" s="596"/>
      <c r="AH6" s="596"/>
      <c r="AI6" s="597"/>
      <c r="AJ6" s="601" t="s">
        <v>513</v>
      </c>
      <c r="AK6" s="602"/>
      <c r="AL6" s="602"/>
      <c r="AM6" s="602"/>
      <c r="AN6" s="603"/>
      <c r="AO6" s="598" t="s">
        <v>517</v>
      </c>
      <c r="AP6" s="599"/>
      <c r="AQ6" s="599"/>
      <c r="AR6" s="599"/>
      <c r="AS6" s="600"/>
      <c r="AT6" s="650" t="s">
        <v>796</v>
      </c>
      <c r="AU6" s="651"/>
      <c r="AV6" s="651"/>
      <c r="AW6" s="651"/>
      <c r="AX6" s="652"/>
      <c r="AY6" s="656" t="s">
        <v>517</v>
      </c>
      <c r="AZ6" s="656"/>
      <c r="BA6" s="656"/>
      <c r="BB6" s="656"/>
      <c r="BC6" s="656"/>
      <c r="BD6" s="656" t="s">
        <v>797</v>
      </c>
      <c r="BE6" s="656"/>
      <c r="BF6" s="656"/>
      <c r="BG6" s="656"/>
      <c r="BH6" s="658"/>
    </row>
    <row r="7" spans="1:61" ht="15.75" thickTop="1" x14ac:dyDescent="0.2">
      <c r="A7" s="605" t="s">
        <v>176</v>
      </c>
      <c r="B7" s="606"/>
      <c r="C7" s="607" t="s">
        <v>177</v>
      </c>
      <c r="D7" s="608"/>
      <c r="E7" s="608"/>
      <c r="F7" s="608"/>
      <c r="G7" s="608"/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608"/>
      <c r="V7" s="608"/>
      <c r="W7" s="608"/>
      <c r="X7" s="608"/>
      <c r="Y7" s="608"/>
      <c r="Z7" s="608"/>
      <c r="AA7" s="608"/>
      <c r="AB7" s="608"/>
      <c r="AC7" s="607" t="s">
        <v>178</v>
      </c>
      <c r="AD7" s="608"/>
      <c r="AE7" s="609" t="s">
        <v>175</v>
      </c>
      <c r="AF7" s="610"/>
      <c r="AG7" s="610"/>
      <c r="AH7" s="610"/>
      <c r="AI7" s="610"/>
      <c r="AJ7" s="611" t="s">
        <v>438</v>
      </c>
      <c r="AK7" s="610"/>
      <c r="AL7" s="610"/>
      <c r="AM7" s="610"/>
      <c r="AN7" s="612"/>
      <c r="AO7" s="611" t="s">
        <v>515</v>
      </c>
      <c r="AP7" s="610"/>
      <c r="AQ7" s="610"/>
      <c r="AR7" s="610"/>
      <c r="AS7" s="612"/>
      <c r="AT7" s="653"/>
      <c r="AU7" s="654"/>
      <c r="AV7" s="654"/>
      <c r="AW7" s="654"/>
      <c r="AX7" s="655"/>
      <c r="AY7" s="657"/>
      <c r="AZ7" s="657"/>
      <c r="BA7" s="657"/>
      <c r="BB7" s="657"/>
      <c r="BC7" s="657"/>
      <c r="BD7" s="657"/>
      <c r="BE7" s="657"/>
      <c r="BF7" s="657"/>
      <c r="BG7" s="657"/>
      <c r="BH7" s="659"/>
    </row>
    <row r="8" spans="1:61" ht="20.100000000000001" customHeight="1" x14ac:dyDescent="0.2">
      <c r="A8" s="436" t="s">
        <v>0</v>
      </c>
      <c r="B8" s="424"/>
      <c r="C8" s="572" t="s">
        <v>518</v>
      </c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4"/>
      <c r="AC8" s="461" t="s">
        <v>261</v>
      </c>
      <c r="AD8" s="462"/>
      <c r="AE8" s="541">
        <f>SUM(AJ8:BH8)</f>
        <v>123155658</v>
      </c>
      <c r="AF8" s="542"/>
      <c r="AG8" s="542"/>
      <c r="AH8" s="542"/>
      <c r="AI8" s="542"/>
      <c r="AJ8" s="543">
        <f>SUM('03'!AI45:AL45)</f>
        <v>123155658</v>
      </c>
      <c r="AK8" s="542"/>
      <c r="AL8" s="542"/>
      <c r="AM8" s="542"/>
      <c r="AN8" s="544"/>
      <c r="AO8" s="543">
        <f>VLOOKUP(AC8,'04'!$AC$8:$AR$226,3,FALSE)</f>
        <v>0</v>
      </c>
      <c r="AP8" s="542"/>
      <c r="AQ8" s="542"/>
      <c r="AR8" s="542"/>
      <c r="AS8" s="544"/>
      <c r="AT8" s="543">
        <v>0</v>
      </c>
      <c r="AU8" s="542"/>
      <c r="AV8" s="542"/>
      <c r="AW8" s="542"/>
      <c r="AX8" s="613"/>
      <c r="AY8" s="616">
        <v>0</v>
      </c>
      <c r="AZ8" s="616"/>
      <c r="BA8" s="616"/>
      <c r="BB8" s="616"/>
      <c r="BC8" s="616"/>
      <c r="BD8" s="616">
        <v>0</v>
      </c>
      <c r="BE8" s="616"/>
      <c r="BF8" s="616"/>
      <c r="BG8" s="616"/>
      <c r="BH8" s="630"/>
    </row>
    <row r="9" spans="1:61" ht="20.100000000000001" customHeight="1" x14ac:dyDescent="0.2">
      <c r="A9" s="436" t="s">
        <v>1</v>
      </c>
      <c r="B9" s="424"/>
      <c r="C9" s="572" t="s">
        <v>519</v>
      </c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4"/>
      <c r="AC9" s="461" t="s">
        <v>270</v>
      </c>
      <c r="AD9" s="462"/>
      <c r="AE9" s="541">
        <f>SUM(AJ9:AS9)</f>
        <v>26967876</v>
      </c>
      <c r="AF9" s="542"/>
      <c r="AG9" s="542"/>
      <c r="AH9" s="542"/>
      <c r="AI9" s="542"/>
      <c r="AJ9" s="543">
        <f>SUM('03'!AI52:AL52)</f>
        <v>26967876</v>
      </c>
      <c r="AK9" s="542"/>
      <c r="AL9" s="542"/>
      <c r="AM9" s="542"/>
      <c r="AN9" s="544"/>
      <c r="AO9" s="543">
        <f>VLOOKUP(AC9,'04'!$AC$8:$AR$226,3,FALSE)</f>
        <v>0</v>
      </c>
      <c r="AP9" s="542"/>
      <c r="AQ9" s="542"/>
      <c r="AR9" s="542"/>
      <c r="AS9" s="544"/>
      <c r="AT9" s="543">
        <v>0</v>
      </c>
      <c r="AU9" s="542"/>
      <c r="AV9" s="542"/>
      <c r="AW9" s="542"/>
      <c r="AX9" s="613"/>
      <c r="AY9" s="616">
        <v>0</v>
      </c>
      <c r="AZ9" s="616"/>
      <c r="BA9" s="616"/>
      <c r="BB9" s="616"/>
      <c r="BC9" s="616"/>
      <c r="BD9" s="616">
        <v>0</v>
      </c>
      <c r="BE9" s="616"/>
      <c r="BF9" s="616"/>
      <c r="BG9" s="616"/>
      <c r="BH9" s="630"/>
    </row>
    <row r="10" spans="1:61" ht="20.100000000000001" customHeight="1" x14ac:dyDescent="0.2">
      <c r="A10" s="436" t="s">
        <v>2</v>
      </c>
      <c r="B10" s="424"/>
      <c r="C10" s="572" t="s">
        <v>441</v>
      </c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4"/>
      <c r="AC10" s="461" t="s">
        <v>298</v>
      </c>
      <c r="AD10" s="462"/>
      <c r="AE10" s="541">
        <f>SUM(AJ10:AS10)</f>
        <v>45730434</v>
      </c>
      <c r="AF10" s="542"/>
      <c r="AG10" s="542"/>
      <c r="AH10" s="542"/>
      <c r="AI10" s="542"/>
      <c r="AJ10" s="543">
        <f>SUM('03'!AI70:AL70)</f>
        <v>45730434</v>
      </c>
      <c r="AK10" s="542"/>
      <c r="AL10" s="542"/>
      <c r="AM10" s="542"/>
      <c r="AN10" s="544"/>
      <c r="AO10" s="543">
        <f>VLOOKUP(AC10,'04'!$AC$8:$AR$226,3,FALSE)</f>
        <v>0</v>
      </c>
      <c r="AP10" s="542"/>
      <c r="AQ10" s="542"/>
      <c r="AR10" s="542"/>
      <c r="AS10" s="544"/>
      <c r="AT10" s="543">
        <v>0</v>
      </c>
      <c r="AU10" s="542"/>
      <c r="AV10" s="542"/>
      <c r="AW10" s="542"/>
      <c r="AX10" s="613"/>
      <c r="AY10" s="616">
        <v>0</v>
      </c>
      <c r="AZ10" s="616"/>
      <c r="BA10" s="616"/>
      <c r="BB10" s="616"/>
      <c r="BC10" s="616"/>
      <c r="BD10" s="616">
        <v>0</v>
      </c>
      <c r="BE10" s="616"/>
      <c r="BF10" s="616"/>
      <c r="BG10" s="616"/>
      <c r="BH10" s="630"/>
    </row>
    <row r="11" spans="1:61" ht="20.100000000000001" customHeight="1" x14ac:dyDescent="0.2">
      <c r="A11" s="436" t="s">
        <v>3</v>
      </c>
      <c r="B11" s="424"/>
      <c r="C11" s="300" t="s">
        <v>442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2"/>
      <c r="AC11" s="461" t="s">
        <v>319</v>
      </c>
      <c r="AD11" s="462"/>
      <c r="AE11" s="541">
        <f>SUM(AJ11:AS11)</f>
        <v>30041943</v>
      </c>
      <c r="AF11" s="542"/>
      <c r="AG11" s="542"/>
      <c r="AH11" s="542"/>
      <c r="AI11" s="542"/>
      <c r="AJ11" s="543">
        <f>SUM('03'!AI83:AL83)</f>
        <v>10099579</v>
      </c>
      <c r="AK11" s="542"/>
      <c r="AL11" s="542"/>
      <c r="AM11" s="542"/>
      <c r="AN11" s="544"/>
      <c r="AO11" s="543">
        <f>SUM('04'!AI71:AL71)</f>
        <v>19942364</v>
      </c>
      <c r="AP11" s="542"/>
      <c r="AQ11" s="542"/>
      <c r="AR11" s="542"/>
      <c r="AS11" s="544"/>
      <c r="AT11" s="543">
        <f>SUM('05'!AE52:AH52)</f>
        <v>0</v>
      </c>
      <c r="AU11" s="542"/>
      <c r="AV11" s="542"/>
      <c r="AW11" s="542"/>
      <c r="AX11" s="613"/>
      <c r="AY11" s="616">
        <f>SUM('05'!AI71:AL71)</f>
        <v>0</v>
      </c>
      <c r="AZ11" s="616"/>
      <c r="BA11" s="616"/>
      <c r="BB11" s="616"/>
      <c r="BC11" s="616"/>
      <c r="BD11" s="616">
        <f>SUM('05'!AM71:AP71)</f>
        <v>19942364</v>
      </c>
      <c r="BE11" s="616"/>
      <c r="BF11" s="616"/>
      <c r="BG11" s="616"/>
      <c r="BH11" s="630"/>
      <c r="BI11" s="63"/>
    </row>
    <row r="12" spans="1:61" ht="20.100000000000001" customHeight="1" x14ac:dyDescent="0.2">
      <c r="A12" s="436" t="s">
        <v>4</v>
      </c>
      <c r="B12" s="424"/>
      <c r="C12" s="572" t="s">
        <v>450</v>
      </c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4"/>
      <c r="AC12" s="461" t="s">
        <v>330</v>
      </c>
      <c r="AD12" s="462"/>
      <c r="AE12" s="541">
        <f>SUM(AJ12:AS12)</f>
        <v>70000</v>
      </c>
      <c r="AF12" s="542"/>
      <c r="AG12" s="542"/>
      <c r="AH12" s="542"/>
      <c r="AI12" s="542"/>
      <c r="AJ12" s="543">
        <f>SUM('03'!AI89:AL89)</f>
        <v>70000</v>
      </c>
      <c r="AK12" s="542"/>
      <c r="AL12" s="542"/>
      <c r="AM12" s="542"/>
      <c r="AN12" s="544"/>
      <c r="AO12" s="543">
        <f>VLOOKUP(AC12,'04'!$AC$8:$AR$226,3,FALSE)</f>
        <v>0</v>
      </c>
      <c r="AP12" s="542"/>
      <c r="AQ12" s="542"/>
      <c r="AR12" s="542"/>
      <c r="AS12" s="544"/>
      <c r="AT12" s="543">
        <v>0</v>
      </c>
      <c r="AU12" s="542"/>
      <c r="AV12" s="542"/>
      <c r="AW12" s="542"/>
      <c r="AX12" s="613"/>
      <c r="AY12" s="616">
        <v>0</v>
      </c>
      <c r="AZ12" s="616"/>
      <c r="BA12" s="616"/>
      <c r="BB12" s="616"/>
      <c r="BC12" s="616"/>
      <c r="BD12" s="616">
        <v>0</v>
      </c>
      <c r="BE12" s="616"/>
      <c r="BF12" s="616"/>
      <c r="BG12" s="616"/>
      <c r="BH12" s="630"/>
    </row>
    <row r="13" spans="1:61" ht="20.100000000000001" customHeight="1" x14ac:dyDescent="0.2">
      <c r="A13" s="436" t="s">
        <v>5</v>
      </c>
      <c r="B13" s="424"/>
      <c r="C13" s="572" t="s">
        <v>443</v>
      </c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4"/>
      <c r="AC13" s="461" t="s">
        <v>335</v>
      </c>
      <c r="AD13" s="462"/>
      <c r="AE13" s="541">
        <f t="shared" ref="AE13:AE14" si="0">SUM(AJ13:AS13)</f>
        <v>0</v>
      </c>
      <c r="AF13" s="542"/>
      <c r="AG13" s="542"/>
      <c r="AH13" s="542"/>
      <c r="AI13" s="542"/>
      <c r="AJ13" s="543">
        <f>SUM('03'!AE95:AH95)</f>
        <v>0</v>
      </c>
      <c r="AK13" s="542"/>
      <c r="AL13" s="542"/>
      <c r="AM13" s="542"/>
      <c r="AN13" s="544"/>
      <c r="AO13" s="543">
        <f>VLOOKUP(AC13,'04'!$AC$8:$AR$226,3,FALSE)</f>
        <v>0</v>
      </c>
      <c r="AP13" s="542"/>
      <c r="AQ13" s="542"/>
      <c r="AR13" s="542"/>
      <c r="AS13" s="544"/>
      <c r="AT13" s="543">
        <v>0</v>
      </c>
      <c r="AU13" s="542"/>
      <c r="AV13" s="542"/>
      <c r="AW13" s="542"/>
      <c r="AX13" s="613"/>
      <c r="AY13" s="616">
        <v>0</v>
      </c>
      <c r="AZ13" s="616"/>
      <c r="BA13" s="616"/>
      <c r="BB13" s="616"/>
      <c r="BC13" s="616"/>
      <c r="BD13" s="616">
        <v>0</v>
      </c>
      <c r="BE13" s="616"/>
      <c r="BF13" s="616"/>
      <c r="BG13" s="616"/>
      <c r="BH13" s="630"/>
    </row>
    <row r="14" spans="1:61" ht="20.100000000000001" customHeight="1" x14ac:dyDescent="0.2">
      <c r="A14" s="436" t="s">
        <v>6</v>
      </c>
      <c r="B14" s="424"/>
      <c r="C14" s="572" t="s">
        <v>451</v>
      </c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4"/>
      <c r="AC14" s="461" t="s">
        <v>340</v>
      </c>
      <c r="AD14" s="462"/>
      <c r="AE14" s="541">
        <f t="shared" si="0"/>
        <v>0</v>
      </c>
      <c r="AF14" s="542"/>
      <c r="AG14" s="542"/>
      <c r="AH14" s="542"/>
      <c r="AI14" s="542"/>
      <c r="AJ14" s="543">
        <f>SUM('03'!AI102:AL102)</f>
        <v>0</v>
      </c>
      <c r="AK14" s="542"/>
      <c r="AL14" s="542"/>
      <c r="AM14" s="542"/>
      <c r="AN14" s="544"/>
      <c r="AO14" s="543">
        <f>VLOOKUP(AC14,'04'!$AC$8:$AR$226,3,FALSE)</f>
        <v>0</v>
      </c>
      <c r="AP14" s="542"/>
      <c r="AQ14" s="542"/>
      <c r="AR14" s="542"/>
      <c r="AS14" s="544"/>
      <c r="AT14" s="543">
        <v>0</v>
      </c>
      <c r="AU14" s="542"/>
      <c r="AV14" s="542"/>
      <c r="AW14" s="542"/>
      <c r="AX14" s="613"/>
      <c r="AY14" s="616">
        <v>0</v>
      </c>
      <c r="AZ14" s="616"/>
      <c r="BA14" s="616"/>
      <c r="BB14" s="616"/>
      <c r="BC14" s="616"/>
      <c r="BD14" s="616">
        <v>0</v>
      </c>
      <c r="BE14" s="616"/>
      <c r="BF14" s="616"/>
      <c r="BG14" s="616"/>
      <c r="BH14" s="630"/>
    </row>
    <row r="15" spans="1:61" s="5" customFormat="1" ht="20.100000000000001" customHeight="1" x14ac:dyDescent="0.2">
      <c r="A15" s="561" t="s">
        <v>7</v>
      </c>
      <c r="B15" s="562"/>
      <c r="C15" s="575" t="s">
        <v>520</v>
      </c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7"/>
      <c r="AC15" s="578" t="s">
        <v>341</v>
      </c>
      <c r="AD15" s="579"/>
      <c r="AE15" s="568">
        <f>SUM(AE8:AI14)</f>
        <v>225965911</v>
      </c>
      <c r="AF15" s="546"/>
      <c r="AG15" s="546"/>
      <c r="AH15" s="546"/>
      <c r="AI15" s="546"/>
      <c r="AJ15" s="545">
        <f>SUM(AJ8,AJ9,AJ10,AJ11,AJ12,AJ13,AJ14)</f>
        <v>206023547</v>
      </c>
      <c r="AK15" s="546"/>
      <c r="AL15" s="546"/>
      <c r="AM15" s="546"/>
      <c r="AN15" s="547"/>
      <c r="AO15" s="545">
        <f>SUM(AT15:BH15)</f>
        <v>19942364</v>
      </c>
      <c r="AP15" s="546"/>
      <c r="AQ15" s="546"/>
      <c r="AR15" s="546"/>
      <c r="AS15" s="547"/>
      <c r="AT15" s="620">
        <f>SUM(AT11)</f>
        <v>0</v>
      </c>
      <c r="AU15" s="621"/>
      <c r="AV15" s="621"/>
      <c r="AW15" s="621"/>
      <c r="AX15" s="622"/>
      <c r="AY15" s="617">
        <f>SUM(AY11)</f>
        <v>0</v>
      </c>
      <c r="AZ15" s="617"/>
      <c r="BA15" s="617"/>
      <c r="BB15" s="617"/>
      <c r="BC15" s="617"/>
      <c r="BD15" s="617">
        <f>SUM(BD11)</f>
        <v>19942364</v>
      </c>
      <c r="BE15" s="617"/>
      <c r="BF15" s="617"/>
      <c r="BG15" s="617"/>
      <c r="BH15" s="638"/>
    </row>
    <row r="16" spans="1:61" ht="20.100000000000001" customHeight="1" x14ac:dyDescent="0.2">
      <c r="A16" s="436" t="s">
        <v>8</v>
      </c>
      <c r="B16" s="424"/>
      <c r="C16" s="324" t="s">
        <v>444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6"/>
      <c r="AC16" s="303" t="s">
        <v>379</v>
      </c>
      <c r="AD16" s="304"/>
      <c r="AE16" s="541">
        <f>SUM(AJ16:AS16)</f>
        <v>95914860</v>
      </c>
      <c r="AF16" s="542"/>
      <c r="AG16" s="542"/>
      <c r="AH16" s="542"/>
      <c r="AI16" s="542"/>
      <c r="AJ16" s="543">
        <f>SUM('03'!AI133:AL133)</f>
        <v>95520858</v>
      </c>
      <c r="AK16" s="542"/>
      <c r="AL16" s="542"/>
      <c r="AM16" s="542"/>
      <c r="AN16" s="544"/>
      <c r="AO16" s="543">
        <f>SUM(BD16)</f>
        <v>394002</v>
      </c>
      <c r="AP16" s="542"/>
      <c r="AQ16" s="542"/>
      <c r="AR16" s="542"/>
      <c r="AS16" s="544"/>
      <c r="AT16" s="543">
        <v>0</v>
      </c>
      <c r="AU16" s="542"/>
      <c r="AV16" s="542"/>
      <c r="AW16" s="542"/>
      <c r="AX16" s="613"/>
      <c r="AY16" s="616">
        <v>0</v>
      </c>
      <c r="AZ16" s="616"/>
      <c r="BA16" s="616"/>
      <c r="BB16" s="616"/>
      <c r="BC16" s="616"/>
      <c r="BD16" s="616">
        <f>SUM('05'!AM83:AP83)</f>
        <v>394002</v>
      </c>
      <c r="BE16" s="616"/>
      <c r="BF16" s="616"/>
      <c r="BG16" s="616"/>
      <c r="BH16" s="630"/>
      <c r="BI16" s="63"/>
    </row>
    <row r="17" spans="1:65" s="6" customFormat="1" ht="20.100000000000001" customHeight="1" thickBot="1" x14ac:dyDescent="0.25">
      <c r="A17" s="468" t="s">
        <v>9</v>
      </c>
      <c r="B17" s="469"/>
      <c r="C17" s="59" t="s">
        <v>521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  <c r="AC17" s="11"/>
      <c r="AD17" s="12"/>
      <c r="AE17" s="520">
        <f>SUM(AE15,AE16)</f>
        <v>321880771</v>
      </c>
      <c r="AF17" s="521"/>
      <c r="AG17" s="521"/>
      <c r="AH17" s="521"/>
      <c r="AI17" s="521"/>
      <c r="AJ17" s="586">
        <f>SUM(AJ15:AN16)</f>
        <v>301544405</v>
      </c>
      <c r="AK17" s="587"/>
      <c r="AL17" s="587"/>
      <c r="AM17" s="587"/>
      <c r="AN17" s="588"/>
      <c r="AO17" s="583">
        <f>SUM(AO15,AO16)</f>
        <v>20336366</v>
      </c>
      <c r="AP17" s="584"/>
      <c r="AQ17" s="584"/>
      <c r="AR17" s="584"/>
      <c r="AS17" s="585"/>
      <c r="AT17" s="623">
        <f>SUM(AT15)</f>
        <v>0</v>
      </c>
      <c r="AU17" s="624"/>
      <c r="AV17" s="624"/>
      <c r="AW17" s="624"/>
      <c r="AX17" s="625"/>
      <c r="AY17" s="618">
        <f>SUM(AY15,AY16)</f>
        <v>0</v>
      </c>
      <c r="AZ17" s="618"/>
      <c r="BA17" s="618"/>
      <c r="BB17" s="618"/>
      <c r="BC17" s="618"/>
      <c r="BD17" s="618">
        <f>SUM(BD15,BD16)</f>
        <v>20336366</v>
      </c>
      <c r="BE17" s="618"/>
      <c r="BF17" s="618"/>
      <c r="BG17" s="618"/>
      <c r="BH17" s="660"/>
      <c r="BJ17" s="175"/>
    </row>
    <row r="18" spans="1:65" ht="20.100000000000001" customHeight="1" thickTop="1" thickBot="1" x14ac:dyDescent="0.25">
      <c r="A18" s="436" t="s">
        <v>10</v>
      </c>
      <c r="B18" s="424"/>
      <c r="C18" s="324" t="s">
        <v>523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6"/>
      <c r="AC18" s="303" t="s">
        <v>364</v>
      </c>
      <c r="AD18" s="304"/>
      <c r="AE18" s="541">
        <v>0</v>
      </c>
      <c r="AF18" s="542"/>
      <c r="AG18" s="542"/>
      <c r="AH18" s="542"/>
      <c r="AI18" s="542"/>
      <c r="AJ18" s="543"/>
      <c r="AK18" s="542"/>
      <c r="AL18" s="542"/>
      <c r="AM18" s="542"/>
      <c r="AN18" s="544"/>
      <c r="AO18" s="592">
        <f>SUM(AT18:BH18)</f>
        <v>81991018</v>
      </c>
      <c r="AP18" s="593"/>
      <c r="AQ18" s="593"/>
      <c r="AR18" s="593"/>
      <c r="AS18" s="594"/>
      <c r="AT18" s="543">
        <f>SUM('05'!AE86:AH86)</f>
        <v>15112657</v>
      </c>
      <c r="AU18" s="542"/>
      <c r="AV18" s="542"/>
      <c r="AW18" s="542"/>
      <c r="AX18" s="613"/>
      <c r="AY18" s="616">
        <f>SUM('05'!AI86:AL86)</f>
        <v>35403980</v>
      </c>
      <c r="AZ18" s="616"/>
      <c r="BA18" s="616"/>
      <c r="BB18" s="616"/>
      <c r="BC18" s="616"/>
      <c r="BD18" s="616">
        <f>SUM('05'!AM86:AP86)</f>
        <v>31474381</v>
      </c>
      <c r="BE18" s="616"/>
      <c r="BF18" s="616"/>
      <c r="BG18" s="616"/>
      <c r="BH18" s="630"/>
      <c r="BI18" s="63"/>
      <c r="BJ18" s="63"/>
    </row>
    <row r="19" spans="1:65" s="6" customFormat="1" ht="20.100000000000001" customHeight="1" thickTop="1" x14ac:dyDescent="0.2">
      <c r="A19" s="468" t="s">
        <v>11</v>
      </c>
      <c r="B19" s="469"/>
      <c r="C19" s="59" t="s">
        <v>526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1"/>
      <c r="AC19" s="11"/>
      <c r="AD19" s="12"/>
      <c r="AE19" s="520"/>
      <c r="AF19" s="521"/>
      <c r="AG19" s="521"/>
      <c r="AH19" s="521"/>
      <c r="AI19" s="521"/>
      <c r="AJ19" s="586">
        <f>AJ17+AJ18</f>
        <v>301544405</v>
      </c>
      <c r="AK19" s="587"/>
      <c r="AL19" s="587"/>
      <c r="AM19" s="587"/>
      <c r="AN19" s="588"/>
      <c r="AO19" s="589">
        <f t="shared" ref="AO19" si="1">AO17+AO18</f>
        <v>102327384</v>
      </c>
      <c r="AP19" s="590"/>
      <c r="AQ19" s="590"/>
      <c r="AR19" s="590"/>
      <c r="AS19" s="591"/>
      <c r="AT19" s="626">
        <f>SUM(AT17,AT18)</f>
        <v>15112657</v>
      </c>
      <c r="AU19" s="627"/>
      <c r="AV19" s="627"/>
      <c r="AW19" s="627"/>
      <c r="AX19" s="628"/>
      <c r="AY19" s="619">
        <f>SUM(AY17:BC18)</f>
        <v>35403980</v>
      </c>
      <c r="AZ19" s="619"/>
      <c r="BA19" s="619"/>
      <c r="BB19" s="619"/>
      <c r="BC19" s="619"/>
      <c r="BD19" s="619">
        <f t="shared" ref="BD19" si="2">BD17+BD18</f>
        <v>51810747</v>
      </c>
      <c r="BE19" s="619"/>
      <c r="BF19" s="619"/>
      <c r="BG19" s="619"/>
      <c r="BH19" s="661"/>
    </row>
    <row r="20" spans="1:65" ht="20.100000000000001" customHeight="1" x14ac:dyDescent="0.2">
      <c r="A20" s="436" t="s">
        <v>12</v>
      </c>
      <c r="B20" s="424"/>
      <c r="C20" s="580" t="s">
        <v>445</v>
      </c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1"/>
      <c r="T20" s="581"/>
      <c r="U20" s="581"/>
      <c r="V20" s="581"/>
      <c r="W20" s="581"/>
      <c r="X20" s="581"/>
      <c r="Y20" s="581"/>
      <c r="Z20" s="581"/>
      <c r="AA20" s="581"/>
      <c r="AB20" s="582"/>
      <c r="AC20" s="391" t="s">
        <v>32</v>
      </c>
      <c r="AD20" s="392"/>
      <c r="AE20" s="541">
        <f t="shared" ref="AE20:AE28" si="3">SUM(AJ20,AO20)</f>
        <v>95311142</v>
      </c>
      <c r="AF20" s="542"/>
      <c r="AG20" s="542"/>
      <c r="AH20" s="542"/>
      <c r="AI20" s="542"/>
      <c r="AJ20" s="543">
        <f>SUM('03'!AI153:AL153)</f>
        <v>41686885</v>
      </c>
      <c r="AK20" s="542"/>
      <c r="AL20" s="542"/>
      <c r="AM20" s="542"/>
      <c r="AN20" s="544"/>
      <c r="AO20" s="543">
        <f>SUM(AT20,AY20,BD20)</f>
        <v>53624257</v>
      </c>
      <c r="AP20" s="542"/>
      <c r="AQ20" s="542"/>
      <c r="AR20" s="542"/>
      <c r="AS20" s="544"/>
      <c r="AT20" s="543">
        <f>SUM('05'!AE121:AH121)</f>
        <v>11680278</v>
      </c>
      <c r="AU20" s="542"/>
      <c r="AV20" s="542"/>
      <c r="AW20" s="542"/>
      <c r="AX20" s="613"/>
      <c r="AY20" s="616">
        <f>SUM('05'!AI121:AL121)</f>
        <v>26964256</v>
      </c>
      <c r="AZ20" s="616"/>
      <c r="BA20" s="616"/>
      <c r="BB20" s="616"/>
      <c r="BC20" s="616"/>
      <c r="BD20" s="616">
        <f>SUM('05'!AM121:AP121)</f>
        <v>14979723</v>
      </c>
      <c r="BE20" s="616"/>
      <c r="BF20" s="616"/>
      <c r="BG20" s="616"/>
      <c r="BH20" s="630"/>
    </row>
    <row r="21" spans="1:65" ht="20.100000000000001" customHeight="1" x14ac:dyDescent="0.2">
      <c r="A21" s="436" t="s">
        <v>13</v>
      </c>
      <c r="B21" s="424"/>
      <c r="C21" s="572" t="s">
        <v>24</v>
      </c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4"/>
      <c r="AC21" s="391" t="s">
        <v>52</v>
      </c>
      <c r="AD21" s="392"/>
      <c r="AE21" s="541">
        <f t="shared" si="3"/>
        <v>12923770</v>
      </c>
      <c r="AF21" s="542"/>
      <c r="AG21" s="542"/>
      <c r="AH21" s="542"/>
      <c r="AI21" s="542"/>
      <c r="AJ21" s="543">
        <f>SUM('03'!AI154:AL154)</f>
        <v>5219320</v>
      </c>
      <c r="AK21" s="542"/>
      <c r="AL21" s="542"/>
      <c r="AM21" s="542"/>
      <c r="AN21" s="544"/>
      <c r="AO21" s="543">
        <f>SUM(AT21,AY21,BD21)</f>
        <v>7704450</v>
      </c>
      <c r="AP21" s="542"/>
      <c r="AQ21" s="542"/>
      <c r="AR21" s="542"/>
      <c r="AS21" s="544"/>
      <c r="AT21" s="543">
        <f>SUM('05'!AE122:AH122)</f>
        <v>1959995</v>
      </c>
      <c r="AU21" s="542"/>
      <c r="AV21" s="542"/>
      <c r="AW21" s="542"/>
      <c r="AX21" s="613"/>
      <c r="AY21" s="616">
        <f>SUM('05'!AI122:AL122)</f>
        <v>3725117</v>
      </c>
      <c r="AZ21" s="616"/>
      <c r="BA21" s="616"/>
      <c r="BB21" s="616"/>
      <c r="BC21" s="616"/>
      <c r="BD21" s="616">
        <f>SUM('05'!AM122:AP122)</f>
        <v>2019338</v>
      </c>
      <c r="BE21" s="616"/>
      <c r="BF21" s="616"/>
      <c r="BG21" s="616"/>
      <c r="BH21" s="630"/>
    </row>
    <row r="22" spans="1:65" ht="20.100000000000001" customHeight="1" x14ac:dyDescent="0.2">
      <c r="A22" s="436" t="s">
        <v>14</v>
      </c>
      <c r="B22" s="424"/>
      <c r="C22" s="572" t="s">
        <v>446</v>
      </c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4"/>
      <c r="AC22" s="391" t="s">
        <v>57</v>
      </c>
      <c r="AD22" s="392"/>
      <c r="AE22" s="541">
        <f t="shared" si="3"/>
        <v>68599452</v>
      </c>
      <c r="AF22" s="542"/>
      <c r="AG22" s="542"/>
      <c r="AH22" s="542"/>
      <c r="AI22" s="542"/>
      <c r="AJ22" s="543">
        <f>SUM('03'!AI179:AL179)</f>
        <v>30940774</v>
      </c>
      <c r="AK22" s="542"/>
      <c r="AL22" s="542"/>
      <c r="AM22" s="542"/>
      <c r="AN22" s="544"/>
      <c r="AO22" s="543">
        <f>SUM(AT22,AY22,BD22)</f>
        <v>37658678</v>
      </c>
      <c r="AP22" s="542"/>
      <c r="AQ22" s="542"/>
      <c r="AR22" s="542"/>
      <c r="AS22" s="544"/>
      <c r="AT22" s="543">
        <f>SUM('05'!AE147:AH147)</f>
        <v>691334</v>
      </c>
      <c r="AU22" s="542"/>
      <c r="AV22" s="542"/>
      <c r="AW22" s="542"/>
      <c r="AX22" s="613"/>
      <c r="AY22" s="616">
        <f>SUM('05'!AI147:AL147)</f>
        <v>2992487</v>
      </c>
      <c r="AZ22" s="616"/>
      <c r="BA22" s="616"/>
      <c r="BB22" s="616"/>
      <c r="BC22" s="616"/>
      <c r="BD22" s="616">
        <f>SUM('05'!AM147:AP147)</f>
        <v>33974857</v>
      </c>
      <c r="BE22" s="616"/>
      <c r="BF22" s="616"/>
      <c r="BG22" s="616"/>
      <c r="BH22" s="630"/>
      <c r="BJ22" s="63"/>
    </row>
    <row r="23" spans="1:65" ht="20.100000000000001" customHeight="1" x14ac:dyDescent="0.2">
      <c r="A23" s="436" t="s">
        <v>15</v>
      </c>
      <c r="B23" s="424"/>
      <c r="C23" s="300" t="s">
        <v>447</v>
      </c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2"/>
      <c r="AC23" s="391" t="s">
        <v>58</v>
      </c>
      <c r="AD23" s="392"/>
      <c r="AE23" s="541">
        <f t="shared" si="3"/>
        <v>389775</v>
      </c>
      <c r="AF23" s="542"/>
      <c r="AG23" s="542"/>
      <c r="AH23" s="542"/>
      <c r="AI23" s="542"/>
      <c r="AJ23" s="543">
        <f>SUM('03'!AI190:AL190)</f>
        <v>389775</v>
      </c>
      <c r="AK23" s="542"/>
      <c r="AL23" s="542"/>
      <c r="AM23" s="542"/>
      <c r="AN23" s="544"/>
      <c r="AO23" s="543">
        <f>VLOOKUP(AC23,'04'!$AC$8:$AR$226,3,FALSE)</f>
        <v>0</v>
      </c>
      <c r="AP23" s="542"/>
      <c r="AQ23" s="542"/>
      <c r="AR23" s="542"/>
      <c r="AS23" s="544"/>
      <c r="AT23" s="543">
        <v>0</v>
      </c>
      <c r="AU23" s="542"/>
      <c r="AV23" s="542"/>
      <c r="AW23" s="542"/>
      <c r="AX23" s="613"/>
      <c r="AY23" s="616">
        <v>0</v>
      </c>
      <c r="AZ23" s="616"/>
      <c r="BA23" s="616"/>
      <c r="BB23" s="616"/>
      <c r="BC23" s="616"/>
      <c r="BD23" s="616">
        <v>0</v>
      </c>
      <c r="BE23" s="616"/>
      <c r="BF23" s="616"/>
      <c r="BG23" s="616"/>
      <c r="BH23" s="630"/>
      <c r="BJ23" s="63"/>
    </row>
    <row r="24" spans="1:65" ht="20.100000000000001" customHeight="1" x14ac:dyDescent="0.2">
      <c r="A24" s="436" t="s">
        <v>53</v>
      </c>
      <c r="B24" s="424"/>
      <c r="C24" s="300" t="s">
        <v>448</v>
      </c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2"/>
      <c r="AC24" s="391" t="s">
        <v>59</v>
      </c>
      <c r="AD24" s="392"/>
      <c r="AE24" s="541">
        <f t="shared" si="3"/>
        <v>63159725</v>
      </c>
      <c r="AF24" s="542"/>
      <c r="AG24" s="542"/>
      <c r="AH24" s="542"/>
      <c r="AI24" s="542"/>
      <c r="AJ24" s="543">
        <f>SUM('03'!AI208:AL208)</f>
        <v>63159725</v>
      </c>
      <c r="AK24" s="542"/>
      <c r="AL24" s="542"/>
      <c r="AM24" s="542"/>
      <c r="AN24" s="544"/>
      <c r="AO24" s="543">
        <f>VLOOKUP(AC24,'04'!$AC$8:$AR$226,3,FALSE)</f>
        <v>0</v>
      </c>
      <c r="AP24" s="542"/>
      <c r="AQ24" s="542"/>
      <c r="AR24" s="542"/>
      <c r="AS24" s="544"/>
      <c r="AT24" s="543">
        <v>0</v>
      </c>
      <c r="AU24" s="542"/>
      <c r="AV24" s="542"/>
      <c r="AW24" s="542"/>
      <c r="AX24" s="613"/>
      <c r="AY24" s="616">
        <v>0</v>
      </c>
      <c r="AZ24" s="616"/>
      <c r="BA24" s="616"/>
      <c r="BB24" s="616"/>
      <c r="BC24" s="616"/>
      <c r="BD24" s="616">
        <v>0</v>
      </c>
      <c r="BE24" s="616"/>
      <c r="BF24" s="616"/>
      <c r="BG24" s="616"/>
      <c r="BH24" s="630"/>
    </row>
    <row r="25" spans="1:65" ht="20.100000000000001" customHeight="1" x14ac:dyDescent="0.2">
      <c r="A25" s="436" t="s">
        <v>54</v>
      </c>
      <c r="B25" s="424"/>
      <c r="C25" s="569" t="s">
        <v>452</v>
      </c>
      <c r="D25" s="570"/>
      <c r="E25" s="570"/>
      <c r="F25" s="570"/>
      <c r="G25" s="570"/>
      <c r="H25" s="570"/>
      <c r="I25" s="570"/>
      <c r="J25" s="570"/>
      <c r="K25" s="570"/>
      <c r="L25" s="570"/>
      <c r="M25" s="570"/>
      <c r="N25" s="570"/>
      <c r="O25" s="570"/>
      <c r="P25" s="570"/>
      <c r="Q25" s="570"/>
      <c r="R25" s="570"/>
      <c r="S25" s="570"/>
      <c r="T25" s="570"/>
      <c r="U25" s="570"/>
      <c r="V25" s="570"/>
      <c r="W25" s="570"/>
      <c r="X25" s="570"/>
      <c r="Y25" s="570"/>
      <c r="Z25" s="570"/>
      <c r="AA25" s="570"/>
      <c r="AB25" s="571"/>
      <c r="AC25" s="391" t="s">
        <v>60</v>
      </c>
      <c r="AD25" s="392"/>
      <c r="AE25" s="541">
        <f t="shared" si="3"/>
        <v>50126086</v>
      </c>
      <c r="AF25" s="542"/>
      <c r="AG25" s="542"/>
      <c r="AH25" s="542"/>
      <c r="AI25" s="542"/>
      <c r="AJ25" s="543">
        <f>SUM('03'!AI216:AL216)</f>
        <v>46786087</v>
      </c>
      <c r="AK25" s="542"/>
      <c r="AL25" s="542"/>
      <c r="AM25" s="542"/>
      <c r="AN25" s="544"/>
      <c r="AO25" s="543">
        <f>SUM(AT25,AY25,BD25)</f>
        <v>3339999</v>
      </c>
      <c r="AP25" s="542"/>
      <c r="AQ25" s="542"/>
      <c r="AR25" s="542"/>
      <c r="AS25" s="544"/>
      <c r="AT25" s="543">
        <f>SUM('05'!AE180:AH180)</f>
        <v>781050</v>
      </c>
      <c r="AU25" s="542"/>
      <c r="AV25" s="542"/>
      <c r="AW25" s="542"/>
      <c r="AX25" s="613"/>
      <c r="AY25" s="616">
        <f>SUM('05'!AI180:AL180)</f>
        <v>1722120</v>
      </c>
      <c r="AZ25" s="616"/>
      <c r="BA25" s="616"/>
      <c r="BB25" s="616"/>
      <c r="BC25" s="616"/>
      <c r="BD25" s="616">
        <f>SUM('05'!AM180:AP180)</f>
        <v>836829</v>
      </c>
      <c r="BE25" s="616"/>
      <c r="BF25" s="616"/>
      <c r="BG25" s="616"/>
      <c r="BH25" s="630"/>
      <c r="BJ25" s="63"/>
      <c r="BM25" s="63"/>
    </row>
    <row r="26" spans="1:65" ht="20.100000000000001" customHeight="1" x14ac:dyDescent="0.2">
      <c r="A26" s="436" t="s">
        <v>55</v>
      </c>
      <c r="B26" s="424"/>
      <c r="C26" s="300" t="s">
        <v>453</v>
      </c>
      <c r="D26" s="301"/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2"/>
      <c r="AC26" s="391" t="s">
        <v>61</v>
      </c>
      <c r="AD26" s="392"/>
      <c r="AE26" s="541">
        <f t="shared" si="3"/>
        <v>23617615</v>
      </c>
      <c r="AF26" s="542"/>
      <c r="AG26" s="542"/>
      <c r="AH26" s="542"/>
      <c r="AI26" s="542"/>
      <c r="AJ26" s="543">
        <f>SUM('03'!AI221:AL221)</f>
        <v>23617615</v>
      </c>
      <c r="AK26" s="542"/>
      <c r="AL26" s="542"/>
      <c r="AM26" s="542"/>
      <c r="AN26" s="544"/>
      <c r="AO26" s="543">
        <v>0</v>
      </c>
      <c r="AP26" s="542"/>
      <c r="AQ26" s="542"/>
      <c r="AR26" s="542"/>
      <c r="AS26" s="544"/>
      <c r="AT26" s="543">
        <v>0</v>
      </c>
      <c r="AU26" s="542"/>
      <c r="AV26" s="542"/>
      <c r="AW26" s="542"/>
      <c r="AX26" s="613"/>
      <c r="AY26" s="616">
        <v>0</v>
      </c>
      <c r="AZ26" s="616"/>
      <c r="BA26" s="616"/>
      <c r="BB26" s="616"/>
      <c r="BC26" s="616"/>
      <c r="BD26" s="616">
        <v>0</v>
      </c>
      <c r="BE26" s="616"/>
      <c r="BF26" s="616"/>
      <c r="BG26" s="616"/>
      <c r="BH26" s="630"/>
    </row>
    <row r="27" spans="1:65" ht="20.100000000000001" customHeight="1" x14ac:dyDescent="0.2">
      <c r="A27" s="436" t="s">
        <v>56</v>
      </c>
      <c r="B27" s="424"/>
      <c r="C27" s="300" t="s">
        <v>454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2"/>
      <c r="AC27" s="391" t="s">
        <v>62</v>
      </c>
      <c r="AD27" s="392"/>
      <c r="AE27" s="541">
        <f t="shared" si="3"/>
        <v>12150</v>
      </c>
      <c r="AF27" s="542"/>
      <c r="AG27" s="542"/>
      <c r="AH27" s="542"/>
      <c r="AI27" s="542"/>
      <c r="AJ27" s="543">
        <f>SUM('03'!AI231:AL231)</f>
        <v>12150</v>
      </c>
      <c r="AK27" s="542"/>
      <c r="AL27" s="542"/>
      <c r="AM27" s="542"/>
      <c r="AN27" s="544"/>
      <c r="AO27" s="543">
        <f>VLOOKUP(AC27,'04'!$AC$8:$AR$226,3,FALSE)</f>
        <v>0</v>
      </c>
      <c r="AP27" s="542"/>
      <c r="AQ27" s="542"/>
      <c r="AR27" s="542"/>
      <c r="AS27" s="544"/>
      <c r="AT27" s="543">
        <v>0</v>
      </c>
      <c r="AU27" s="542"/>
      <c r="AV27" s="542"/>
      <c r="AW27" s="542"/>
      <c r="AX27" s="613"/>
      <c r="AY27" s="616">
        <v>0</v>
      </c>
      <c r="AZ27" s="616"/>
      <c r="BA27" s="616"/>
      <c r="BB27" s="616"/>
      <c r="BC27" s="616"/>
      <c r="BD27" s="616">
        <v>0</v>
      </c>
      <c r="BE27" s="616"/>
      <c r="BF27" s="616"/>
      <c r="BG27" s="616"/>
      <c r="BH27" s="630"/>
    </row>
    <row r="28" spans="1:65" s="5" customFormat="1" ht="20.100000000000001" customHeight="1" x14ac:dyDescent="0.2">
      <c r="A28" s="561" t="s">
        <v>106</v>
      </c>
      <c r="B28" s="562"/>
      <c r="C28" s="563" t="s">
        <v>524</v>
      </c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  <c r="T28" s="564"/>
      <c r="U28" s="564"/>
      <c r="V28" s="564"/>
      <c r="W28" s="564"/>
      <c r="X28" s="564"/>
      <c r="Y28" s="564"/>
      <c r="Z28" s="564"/>
      <c r="AA28" s="564"/>
      <c r="AB28" s="565"/>
      <c r="AC28" s="566" t="s">
        <v>174</v>
      </c>
      <c r="AD28" s="567"/>
      <c r="AE28" s="568">
        <f t="shared" si="3"/>
        <v>314139715</v>
      </c>
      <c r="AF28" s="546"/>
      <c r="AG28" s="546"/>
      <c r="AH28" s="546"/>
      <c r="AI28" s="546"/>
      <c r="AJ28" s="545">
        <f>SUM(AJ20:AN27)</f>
        <v>211812331</v>
      </c>
      <c r="AK28" s="546"/>
      <c r="AL28" s="546"/>
      <c r="AM28" s="546"/>
      <c r="AN28" s="547"/>
      <c r="AO28" s="545">
        <f t="shared" ref="AO28" si="4">SUM(AO20:AS27)</f>
        <v>102327384</v>
      </c>
      <c r="AP28" s="546"/>
      <c r="AQ28" s="546"/>
      <c r="AR28" s="546"/>
      <c r="AS28" s="547"/>
      <c r="AT28" s="620">
        <f t="shared" ref="AT28" si="5">SUM(AT20:AX27)</f>
        <v>15112657</v>
      </c>
      <c r="AU28" s="621"/>
      <c r="AV28" s="621"/>
      <c r="AW28" s="621"/>
      <c r="AX28" s="622"/>
      <c r="AY28" s="617">
        <f>SUM(AY20:BC27)</f>
        <v>35403980</v>
      </c>
      <c r="AZ28" s="617"/>
      <c r="BA28" s="617"/>
      <c r="BB28" s="617"/>
      <c r="BC28" s="617"/>
      <c r="BD28" s="617">
        <f t="shared" ref="BD28" si="6">SUM(BD20:BH27)</f>
        <v>51810747</v>
      </c>
      <c r="BE28" s="617"/>
      <c r="BF28" s="617"/>
      <c r="BG28" s="617"/>
      <c r="BH28" s="638"/>
    </row>
    <row r="29" spans="1:65" ht="20.100000000000001" customHeight="1" x14ac:dyDescent="0.2">
      <c r="A29" s="436" t="s">
        <v>107</v>
      </c>
      <c r="B29" s="424"/>
      <c r="C29" s="324" t="s">
        <v>449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6"/>
      <c r="AC29" s="303" t="s">
        <v>414</v>
      </c>
      <c r="AD29" s="304"/>
      <c r="AE29" s="541">
        <f>SUM(AJ29)</f>
        <v>7741056</v>
      </c>
      <c r="AF29" s="542"/>
      <c r="AG29" s="542"/>
      <c r="AH29" s="542"/>
      <c r="AI29" s="542"/>
      <c r="AJ29" s="543">
        <f>SUM('03'!AI244:AL244)</f>
        <v>7741056</v>
      </c>
      <c r="AK29" s="542"/>
      <c r="AL29" s="542"/>
      <c r="AM29" s="542"/>
      <c r="AN29" s="544"/>
      <c r="AO29" s="543">
        <f>VLOOKUP(AC29,'04'!$AC$8:$AR$226,3,FALSE)</f>
        <v>0</v>
      </c>
      <c r="AP29" s="542"/>
      <c r="AQ29" s="542"/>
      <c r="AR29" s="542"/>
      <c r="AS29" s="544"/>
      <c r="AT29" s="543">
        <v>0</v>
      </c>
      <c r="AU29" s="542"/>
      <c r="AV29" s="542"/>
      <c r="AW29" s="542"/>
      <c r="AX29" s="613"/>
      <c r="AY29" s="616">
        <v>0</v>
      </c>
      <c r="AZ29" s="616"/>
      <c r="BA29" s="616"/>
      <c r="BB29" s="616"/>
      <c r="BC29" s="616"/>
      <c r="BD29" s="616">
        <v>0</v>
      </c>
      <c r="BE29" s="616"/>
      <c r="BF29" s="616"/>
      <c r="BG29" s="616"/>
      <c r="BH29" s="630"/>
    </row>
    <row r="30" spans="1:65" s="7" customFormat="1" ht="20.100000000000001" customHeight="1" thickBot="1" x14ac:dyDescent="0.25">
      <c r="A30" s="468" t="s">
        <v>179</v>
      </c>
      <c r="B30" s="469"/>
      <c r="C30" s="515" t="s">
        <v>525</v>
      </c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6"/>
      <c r="Z30" s="516"/>
      <c r="AA30" s="516"/>
      <c r="AB30" s="517"/>
      <c r="AC30" s="518"/>
      <c r="AD30" s="519"/>
      <c r="AE30" s="520">
        <f>SUM(AE28,AE29)</f>
        <v>321880771</v>
      </c>
      <c r="AF30" s="521"/>
      <c r="AG30" s="521"/>
      <c r="AH30" s="521"/>
      <c r="AI30" s="521"/>
      <c r="AJ30" s="548">
        <f>SUM(AJ28:AN29)</f>
        <v>219553387</v>
      </c>
      <c r="AK30" s="549"/>
      <c r="AL30" s="549"/>
      <c r="AM30" s="549"/>
      <c r="AN30" s="550"/>
      <c r="AO30" s="522">
        <f t="shared" ref="AO30" si="7">SUM(AO28:AS29)</f>
        <v>102327384</v>
      </c>
      <c r="AP30" s="521"/>
      <c r="AQ30" s="521"/>
      <c r="AR30" s="521"/>
      <c r="AS30" s="523"/>
      <c r="AT30" s="633">
        <f t="shared" ref="AT30" si="8">SUM(AT28:AX29)</f>
        <v>15112657</v>
      </c>
      <c r="AU30" s="634"/>
      <c r="AV30" s="634"/>
      <c r="AW30" s="634"/>
      <c r="AX30" s="635"/>
      <c r="AY30" s="629">
        <f t="shared" ref="AY30" si="9">SUM(AY28:BC29)</f>
        <v>35403980</v>
      </c>
      <c r="AZ30" s="629"/>
      <c r="BA30" s="629"/>
      <c r="BB30" s="629"/>
      <c r="BC30" s="629"/>
      <c r="BD30" s="629">
        <f t="shared" ref="BD30" si="10">SUM(BD28:BH29)</f>
        <v>51810747</v>
      </c>
      <c r="BE30" s="629"/>
      <c r="BF30" s="629"/>
      <c r="BG30" s="629"/>
      <c r="BH30" s="631"/>
    </row>
    <row r="31" spans="1:65" ht="20.100000000000001" customHeight="1" thickTop="1" thickBot="1" x14ac:dyDescent="0.25">
      <c r="A31" s="536" t="s">
        <v>180</v>
      </c>
      <c r="B31" s="537"/>
      <c r="C31" s="538" t="s">
        <v>522</v>
      </c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539"/>
      <c r="V31" s="539"/>
      <c r="W31" s="539"/>
      <c r="X31" s="539"/>
      <c r="Y31" s="539"/>
      <c r="Z31" s="539"/>
      <c r="AA31" s="539"/>
      <c r="AB31" s="540"/>
      <c r="AC31" s="552" t="s">
        <v>397</v>
      </c>
      <c r="AD31" s="553"/>
      <c r="AE31" s="554">
        <v>0</v>
      </c>
      <c r="AF31" s="555"/>
      <c r="AG31" s="555"/>
      <c r="AH31" s="555"/>
      <c r="AI31" s="555"/>
      <c r="AJ31" s="556">
        <f>SUM('02'!AO18:AS18)</f>
        <v>81991018</v>
      </c>
      <c r="AK31" s="557"/>
      <c r="AL31" s="557"/>
      <c r="AM31" s="557"/>
      <c r="AN31" s="558"/>
      <c r="AO31" s="559">
        <f>VLOOKUP(AC31,'04'!$AC$8:$AR$226,3,FALSE)</f>
        <v>0</v>
      </c>
      <c r="AP31" s="555"/>
      <c r="AQ31" s="555"/>
      <c r="AR31" s="555"/>
      <c r="AS31" s="560"/>
      <c r="AT31" s="559">
        <v>0</v>
      </c>
      <c r="AU31" s="555"/>
      <c r="AV31" s="555"/>
      <c r="AW31" s="555"/>
      <c r="AX31" s="636"/>
      <c r="AY31" s="632">
        <v>0</v>
      </c>
      <c r="AZ31" s="632"/>
      <c r="BA31" s="632"/>
      <c r="BB31" s="632"/>
      <c r="BC31" s="632"/>
      <c r="BD31" s="632">
        <v>0</v>
      </c>
      <c r="BE31" s="632"/>
      <c r="BF31" s="632"/>
      <c r="BG31" s="632"/>
      <c r="BH31" s="637"/>
    </row>
    <row r="32" spans="1:65" s="7" customFormat="1" ht="20.100000000000001" customHeight="1" thickTop="1" thickBot="1" x14ac:dyDescent="0.25">
      <c r="A32" s="524" t="s">
        <v>181</v>
      </c>
      <c r="B32" s="525"/>
      <c r="C32" s="526" t="s">
        <v>527</v>
      </c>
      <c r="D32" s="527"/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7"/>
      <c r="P32" s="527"/>
      <c r="Q32" s="527"/>
      <c r="R32" s="527"/>
      <c r="S32" s="527"/>
      <c r="T32" s="527"/>
      <c r="U32" s="527"/>
      <c r="V32" s="527"/>
      <c r="W32" s="527"/>
      <c r="X32" s="527"/>
      <c r="Y32" s="527"/>
      <c r="Z32" s="527"/>
      <c r="AA32" s="527"/>
      <c r="AB32" s="528"/>
      <c r="AC32" s="529"/>
      <c r="AD32" s="530"/>
      <c r="AE32" s="534"/>
      <c r="AF32" s="535"/>
      <c r="AG32" s="535"/>
      <c r="AH32" s="535"/>
      <c r="AI32" s="535"/>
      <c r="AJ32" s="531">
        <f>SUM(AJ30:AN31)</f>
        <v>301544405</v>
      </c>
      <c r="AK32" s="532"/>
      <c r="AL32" s="532"/>
      <c r="AM32" s="532"/>
      <c r="AN32" s="533"/>
      <c r="AO32" s="531">
        <f t="shared" ref="AO32" si="11">SUM(AO30:AS31)</f>
        <v>102327384</v>
      </c>
      <c r="AP32" s="532"/>
      <c r="AQ32" s="532"/>
      <c r="AR32" s="532"/>
      <c r="AS32" s="533"/>
      <c r="AT32" s="614">
        <f t="shared" ref="AT32" si="12">SUM(AT30:AX31)</f>
        <v>15112657</v>
      </c>
      <c r="AU32" s="614"/>
      <c r="AV32" s="614"/>
      <c r="AW32" s="614"/>
      <c r="AX32" s="615"/>
      <c r="AY32" s="639">
        <f t="shared" ref="AY32" si="13">SUM(AY30:BC31)</f>
        <v>35403980</v>
      </c>
      <c r="AZ32" s="639"/>
      <c r="BA32" s="639"/>
      <c r="BB32" s="639"/>
      <c r="BC32" s="639"/>
      <c r="BD32" s="639">
        <f t="shared" ref="BD32" si="14">SUM(BD30:BH31)</f>
        <v>51810747</v>
      </c>
      <c r="BE32" s="639"/>
      <c r="BF32" s="639"/>
      <c r="BG32" s="639"/>
      <c r="BH32" s="640"/>
      <c r="BI32" s="188"/>
    </row>
    <row r="33" spans="29:53" ht="13.5" thickTop="1" x14ac:dyDescent="0.2"/>
    <row r="34" spans="29:53" x14ac:dyDescent="0.2">
      <c r="AG34" s="63"/>
      <c r="BA34" s="63"/>
    </row>
    <row r="37" spans="29:53" x14ac:dyDescent="0.2">
      <c r="AC37" s="313"/>
      <c r="AD37" s="313"/>
      <c r="AE37" s="551"/>
      <c r="AF37" s="551"/>
      <c r="AG37" s="551"/>
      <c r="AH37" s="551"/>
      <c r="AI37" s="551"/>
      <c r="AJ37" s="551"/>
      <c r="AK37" s="551"/>
      <c r="AL37" s="551"/>
      <c r="AM37" s="551"/>
      <c r="AN37" s="551"/>
      <c r="AO37" s="551"/>
      <c r="AP37" s="551"/>
      <c r="AQ37" s="551"/>
      <c r="AR37" s="551"/>
      <c r="AS37" s="551"/>
    </row>
  </sheetData>
  <sheetProtection algorithmName="SHA-512" hashValue="3VWAoNbptIjEcRzwWOybjFjDbCPT3zRgs1+w8h9rh3nyTnxC7dcNpowYNBhAwj4SlMt8z5YGJcym4LqeM2Egmg==" saltValue="2MhNS6XzUCrlfFmOhLqp1w==" spinCount="100000" sheet="1" objects="1" scenarios="1"/>
  <mergeCells count="245">
    <mergeCell ref="BD32:BH32"/>
    <mergeCell ref="A1:BF1"/>
    <mergeCell ref="A2:BG2"/>
    <mergeCell ref="A3:BG3"/>
    <mergeCell ref="A4:BG4"/>
    <mergeCell ref="AE5:BG5"/>
    <mergeCell ref="AT6:AX7"/>
    <mergeCell ref="AY6:BC7"/>
    <mergeCell ref="BD6:BH7"/>
    <mergeCell ref="AY32:BC32"/>
    <mergeCell ref="BD8:BH8"/>
    <mergeCell ref="BD9:BH9"/>
    <mergeCell ref="BD10:BH10"/>
    <mergeCell ref="BD11:BH11"/>
    <mergeCell ref="BD12:BH12"/>
    <mergeCell ref="BD13:BH13"/>
    <mergeCell ref="BD14:BH14"/>
    <mergeCell ref="BD15:BH15"/>
    <mergeCell ref="BD16:BH16"/>
    <mergeCell ref="BD17:BH17"/>
    <mergeCell ref="BD18:BH18"/>
    <mergeCell ref="BD19:BH19"/>
    <mergeCell ref="BD20:BH20"/>
    <mergeCell ref="BD21:BH21"/>
    <mergeCell ref="BD22:BH22"/>
    <mergeCell ref="BD23:BH23"/>
    <mergeCell ref="BD24:BH24"/>
    <mergeCell ref="BD25:BH25"/>
    <mergeCell ref="BD26:BH26"/>
    <mergeCell ref="BD27:BH27"/>
    <mergeCell ref="BD28:BH28"/>
    <mergeCell ref="AY23:BC23"/>
    <mergeCell ref="AY24:BC24"/>
    <mergeCell ref="AY25:BC25"/>
    <mergeCell ref="AY26:BC26"/>
    <mergeCell ref="AY27:BC27"/>
    <mergeCell ref="AY28:BC28"/>
    <mergeCell ref="AY29:BC29"/>
    <mergeCell ref="AY30:BC30"/>
    <mergeCell ref="BD29:BH29"/>
    <mergeCell ref="BD30:BH30"/>
    <mergeCell ref="AY31:BC31"/>
    <mergeCell ref="AT25:AX25"/>
    <mergeCell ref="AT26:AX26"/>
    <mergeCell ref="AT27:AX27"/>
    <mergeCell ref="AT28:AX28"/>
    <mergeCell ref="AT29:AX29"/>
    <mergeCell ref="AT30:AX30"/>
    <mergeCell ref="AT31:AX31"/>
    <mergeCell ref="BD31:BH31"/>
    <mergeCell ref="AT32:AX32"/>
    <mergeCell ref="AY8:BC8"/>
    <mergeCell ref="AY9:BC9"/>
    <mergeCell ref="AY10:BC10"/>
    <mergeCell ref="AY11:BC11"/>
    <mergeCell ref="AY12:BC12"/>
    <mergeCell ref="AY13:BC13"/>
    <mergeCell ref="AY14:BC14"/>
    <mergeCell ref="AY15:BC15"/>
    <mergeCell ref="AY16:BC16"/>
    <mergeCell ref="AY17:BC17"/>
    <mergeCell ref="AY18:BC18"/>
    <mergeCell ref="AY19:BC19"/>
    <mergeCell ref="AY20:BC20"/>
    <mergeCell ref="AY21:BC21"/>
    <mergeCell ref="AY22:BC22"/>
    <mergeCell ref="AT15:AX15"/>
    <mergeCell ref="AT16:AX16"/>
    <mergeCell ref="AT17:AX17"/>
    <mergeCell ref="AT19:AX19"/>
    <mergeCell ref="AT20:AX20"/>
    <mergeCell ref="AT21:AX21"/>
    <mergeCell ref="AT22:AX22"/>
    <mergeCell ref="AT23:AX23"/>
    <mergeCell ref="AT24:AX24"/>
    <mergeCell ref="AT8:AX8"/>
    <mergeCell ref="AT9:AX9"/>
    <mergeCell ref="AT10:AX10"/>
    <mergeCell ref="AT11:AX11"/>
    <mergeCell ref="AT12:AX12"/>
    <mergeCell ref="AT13:AX13"/>
    <mergeCell ref="AT14:AX14"/>
    <mergeCell ref="AT18:AX18"/>
    <mergeCell ref="AE6:AI6"/>
    <mergeCell ref="AO6:AS6"/>
    <mergeCell ref="AJ6:AN6"/>
    <mergeCell ref="A5:B6"/>
    <mergeCell ref="C5:AB6"/>
    <mergeCell ref="AC5:AD6"/>
    <mergeCell ref="A8:B8"/>
    <mergeCell ref="C8:AB8"/>
    <mergeCell ref="AC8:AD8"/>
    <mergeCell ref="AE8:AI8"/>
    <mergeCell ref="AO8:AS8"/>
    <mergeCell ref="AJ8:AN8"/>
    <mergeCell ref="A7:B7"/>
    <mergeCell ref="C7:AB7"/>
    <mergeCell ref="AC7:AD7"/>
    <mergeCell ref="AE7:AI7"/>
    <mergeCell ref="AO7:AS7"/>
    <mergeCell ref="AJ7:AN7"/>
    <mergeCell ref="A10:B10"/>
    <mergeCell ref="C10:AB10"/>
    <mergeCell ref="AC10:AD10"/>
    <mergeCell ref="AE10:AI10"/>
    <mergeCell ref="AO10:AS10"/>
    <mergeCell ref="AJ10:AN10"/>
    <mergeCell ref="A9:B9"/>
    <mergeCell ref="C9:AB9"/>
    <mergeCell ref="AC9:AD9"/>
    <mergeCell ref="AE9:AI9"/>
    <mergeCell ref="AO9:AS9"/>
    <mergeCell ref="AJ9:AN9"/>
    <mergeCell ref="A11:B11"/>
    <mergeCell ref="C11:AB11"/>
    <mergeCell ref="AC11:AD11"/>
    <mergeCell ref="AE11:AI11"/>
    <mergeCell ref="AO11:AS11"/>
    <mergeCell ref="AJ11:AN11"/>
    <mergeCell ref="A12:B12"/>
    <mergeCell ref="C12:AB12"/>
    <mergeCell ref="AJ15:AN15"/>
    <mergeCell ref="AC12:AD12"/>
    <mergeCell ref="AE12:AI12"/>
    <mergeCell ref="AO12:AS12"/>
    <mergeCell ref="AJ12:AN12"/>
    <mergeCell ref="A14:B14"/>
    <mergeCell ref="C14:AB14"/>
    <mergeCell ref="AC14:AD14"/>
    <mergeCell ref="AE14:AI14"/>
    <mergeCell ref="AO14:AS14"/>
    <mergeCell ref="AJ14:AN14"/>
    <mergeCell ref="A13:B13"/>
    <mergeCell ref="C13:AB13"/>
    <mergeCell ref="AC13:AD13"/>
    <mergeCell ref="AE13:AI13"/>
    <mergeCell ref="AO13:AS13"/>
    <mergeCell ref="A20:B20"/>
    <mergeCell ref="C20:AB20"/>
    <mergeCell ref="AC20:AD20"/>
    <mergeCell ref="AE20:AI20"/>
    <mergeCell ref="A18:B18"/>
    <mergeCell ref="C18:AB18"/>
    <mergeCell ref="AO20:AS20"/>
    <mergeCell ref="AJ20:AN20"/>
    <mergeCell ref="AO17:AS17"/>
    <mergeCell ref="A17:B17"/>
    <mergeCell ref="AE17:AI17"/>
    <mergeCell ref="AJ17:AN17"/>
    <mergeCell ref="AO19:AS19"/>
    <mergeCell ref="AO18:AS18"/>
    <mergeCell ref="AJ19:AN19"/>
    <mergeCell ref="A19:B19"/>
    <mergeCell ref="AC18:AD18"/>
    <mergeCell ref="AE18:AI18"/>
    <mergeCell ref="AJ18:AN18"/>
    <mergeCell ref="AE19:AI19"/>
    <mergeCell ref="AJ13:AN13"/>
    <mergeCell ref="A15:B15"/>
    <mergeCell ref="C15:AB15"/>
    <mergeCell ref="AC15:AD15"/>
    <mergeCell ref="AE15:AI15"/>
    <mergeCell ref="AO15:AS15"/>
    <mergeCell ref="AJ16:AN16"/>
    <mergeCell ref="AO16:AS16"/>
    <mergeCell ref="A16:B16"/>
    <mergeCell ref="C16:AB16"/>
    <mergeCell ref="AC16:AD16"/>
    <mergeCell ref="AE16:AI16"/>
    <mergeCell ref="A22:B22"/>
    <mergeCell ref="C22:AB22"/>
    <mergeCell ref="AC22:AD22"/>
    <mergeCell ref="AE22:AI22"/>
    <mergeCell ref="AO22:AS22"/>
    <mergeCell ref="AJ22:AN22"/>
    <mergeCell ref="A21:B21"/>
    <mergeCell ref="C21:AB21"/>
    <mergeCell ref="AC21:AD21"/>
    <mergeCell ref="AE21:AI21"/>
    <mergeCell ref="AO21:AS21"/>
    <mergeCell ref="AJ21:AN21"/>
    <mergeCell ref="A29:B29"/>
    <mergeCell ref="C29:AB29"/>
    <mergeCell ref="AC29:AD29"/>
    <mergeCell ref="A23:B23"/>
    <mergeCell ref="C23:AB23"/>
    <mergeCell ref="AC23:AD23"/>
    <mergeCell ref="AE23:AI23"/>
    <mergeCell ref="AO23:AS23"/>
    <mergeCell ref="AJ23:AN23"/>
    <mergeCell ref="A26:B26"/>
    <mergeCell ref="C26:AB26"/>
    <mergeCell ref="AC26:AD26"/>
    <mergeCell ref="AE26:AI26"/>
    <mergeCell ref="AO26:AS26"/>
    <mergeCell ref="AJ26:AN26"/>
    <mergeCell ref="A25:B25"/>
    <mergeCell ref="C25:AB25"/>
    <mergeCell ref="A24:B24"/>
    <mergeCell ref="C24:AB24"/>
    <mergeCell ref="AC24:AD24"/>
    <mergeCell ref="AE24:AI24"/>
    <mergeCell ref="AO24:AS24"/>
    <mergeCell ref="AJ24:AN24"/>
    <mergeCell ref="AC25:AD25"/>
    <mergeCell ref="AE25:AI25"/>
    <mergeCell ref="AO25:AS25"/>
    <mergeCell ref="AJ25:AN25"/>
    <mergeCell ref="A28:B28"/>
    <mergeCell ref="C28:AB28"/>
    <mergeCell ref="AC28:AD28"/>
    <mergeCell ref="AE28:AI28"/>
    <mergeCell ref="AO28:AS28"/>
    <mergeCell ref="A27:B27"/>
    <mergeCell ref="C27:AB27"/>
    <mergeCell ref="AC27:AD27"/>
    <mergeCell ref="AE27:AI27"/>
    <mergeCell ref="AO27:AS27"/>
    <mergeCell ref="AJ27:AN27"/>
    <mergeCell ref="AE29:AI29"/>
    <mergeCell ref="AO29:AS29"/>
    <mergeCell ref="AJ29:AN29"/>
    <mergeCell ref="AJ28:AN28"/>
    <mergeCell ref="AJ30:AN30"/>
    <mergeCell ref="AC37:AD37"/>
    <mergeCell ref="AE37:AI37"/>
    <mergeCell ref="AJ37:AN37"/>
    <mergeCell ref="AO37:AS37"/>
    <mergeCell ref="AC31:AD31"/>
    <mergeCell ref="AE31:AI31"/>
    <mergeCell ref="AJ31:AN31"/>
    <mergeCell ref="AO31:AS31"/>
    <mergeCell ref="A30:B30"/>
    <mergeCell ref="C30:AB30"/>
    <mergeCell ref="AC30:AD30"/>
    <mergeCell ref="AE30:AI30"/>
    <mergeCell ref="AO30:AS30"/>
    <mergeCell ref="A32:B32"/>
    <mergeCell ref="C32:AB32"/>
    <mergeCell ref="AC32:AD32"/>
    <mergeCell ref="AJ32:AN32"/>
    <mergeCell ref="AO32:AS32"/>
    <mergeCell ref="AE32:AI32"/>
    <mergeCell ref="A31:B31"/>
    <mergeCell ref="C31:AB31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BE265"/>
  <sheetViews>
    <sheetView view="pageBreakPreview" zoomScaleSheetLayoutView="100" workbookViewId="0">
      <pane xSplit="28" ySplit="7" topLeftCell="AC8" activePane="bottomRight" state="frozen"/>
      <selection sqref="A1:BK1"/>
      <selection pane="topRight" sqref="A1:BK1"/>
      <selection pane="bottomLeft" sqref="A1:BK1"/>
      <selection pane="bottomRight" activeCell="AU12" sqref="AU12"/>
    </sheetView>
  </sheetViews>
  <sheetFormatPr defaultRowHeight="12.75" x14ac:dyDescent="0.2"/>
  <cols>
    <col min="1" max="1" width="2.42578125" style="3" customWidth="1"/>
    <col min="2" max="2" width="2.140625" style="3" customWidth="1"/>
    <col min="3" max="23" width="2.7109375" style="1" customWidth="1"/>
    <col min="24" max="24" width="2.28515625" style="1" customWidth="1"/>
    <col min="25" max="28" width="2.7109375" style="1" hidden="1" customWidth="1"/>
    <col min="29" max="29" width="2.7109375" style="1" customWidth="1"/>
    <col min="30" max="30" width="6.7109375" style="1" customWidth="1"/>
    <col min="31" max="33" width="2.7109375" style="1" customWidth="1"/>
    <col min="34" max="34" width="7.42578125" style="1" customWidth="1"/>
    <col min="35" max="37" width="2.7109375" style="1" customWidth="1"/>
    <col min="38" max="38" width="5.7109375" style="1" customWidth="1"/>
    <col min="39" max="41" width="2.7109375" style="1" customWidth="1"/>
    <col min="42" max="42" width="5.85546875" style="1" customWidth="1"/>
    <col min="43" max="43" width="3.42578125" style="1" customWidth="1"/>
    <col min="44" max="44" width="3.28515625" style="1" customWidth="1"/>
    <col min="45" max="45" width="2.7109375" style="1" customWidth="1"/>
    <col min="46" max="46" width="19.5703125" style="1" customWidth="1"/>
    <col min="47" max="47" width="24.5703125" style="1" customWidth="1"/>
    <col min="48" max="53" width="2.7109375" style="1" customWidth="1"/>
    <col min="54" max="54" width="9.140625" style="1"/>
    <col min="55" max="55" width="9.7109375" style="1" bestFit="1" customWidth="1"/>
    <col min="56" max="57" width="10.140625" style="1" bestFit="1" customWidth="1"/>
    <col min="58" max="16384" width="9.140625" style="1"/>
  </cols>
  <sheetData>
    <row r="1" spans="1:56" ht="28.5" customHeight="1" thickBot="1" x14ac:dyDescent="0.25">
      <c r="A1" s="770" t="s">
        <v>974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</row>
    <row r="2" spans="1:56" ht="28.5" customHeight="1" thickTop="1" thickBot="1" x14ac:dyDescent="0.25">
      <c r="A2" s="491" t="s">
        <v>766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3"/>
    </row>
    <row r="3" spans="1:56" ht="15" customHeight="1" thickTop="1" x14ac:dyDescent="0.2">
      <c r="A3" s="771" t="s">
        <v>917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72"/>
      <c r="AJ3" s="772"/>
      <c r="AK3" s="772"/>
      <c r="AL3" s="772"/>
      <c r="AM3" s="772"/>
      <c r="AN3" s="772"/>
      <c r="AO3" s="772"/>
      <c r="AP3" s="772"/>
      <c r="AQ3" s="772"/>
      <c r="AR3" s="773"/>
    </row>
    <row r="4" spans="1:56" ht="15.95" customHeight="1" x14ac:dyDescent="0.2">
      <c r="A4" s="497" t="s">
        <v>569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9"/>
    </row>
    <row r="5" spans="1:56" ht="15.95" customHeight="1" x14ac:dyDescent="0.2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503"/>
      <c r="AE5" s="504" t="s">
        <v>456</v>
      </c>
      <c r="AF5" s="504"/>
      <c r="AG5" s="504"/>
      <c r="AH5" s="504"/>
      <c r="AI5" s="504"/>
      <c r="AJ5" s="504"/>
      <c r="AK5" s="504"/>
      <c r="AL5" s="504"/>
      <c r="AM5" s="792" t="s">
        <v>436</v>
      </c>
      <c r="AN5" s="793"/>
      <c r="AO5" s="793"/>
      <c r="AP5" s="794"/>
      <c r="AQ5" s="505" t="s">
        <v>437</v>
      </c>
      <c r="AR5" s="512"/>
    </row>
    <row r="6" spans="1:56" ht="39.75" customHeight="1" x14ac:dyDescent="0.2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503"/>
      <c r="AE6" s="513" t="s">
        <v>455</v>
      </c>
      <c r="AF6" s="514"/>
      <c r="AG6" s="514"/>
      <c r="AH6" s="514"/>
      <c r="AI6" s="513" t="s">
        <v>908</v>
      </c>
      <c r="AJ6" s="514"/>
      <c r="AK6" s="514"/>
      <c r="AL6" s="514"/>
      <c r="AM6" s="795">
        <v>44926</v>
      </c>
      <c r="AN6" s="793"/>
      <c r="AO6" s="793"/>
      <c r="AP6" s="794"/>
      <c r="AQ6" s="505"/>
      <c r="AR6" s="512"/>
    </row>
    <row r="7" spans="1:56" x14ac:dyDescent="0.2">
      <c r="A7" s="510" t="s">
        <v>176</v>
      </c>
      <c r="B7" s="511"/>
      <c r="C7" s="506" t="s">
        <v>177</v>
      </c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6" t="s">
        <v>178</v>
      </c>
      <c r="AD7" s="507"/>
      <c r="AE7" s="506" t="s">
        <v>175</v>
      </c>
      <c r="AF7" s="507"/>
      <c r="AG7" s="507"/>
      <c r="AH7" s="508"/>
      <c r="AI7" s="506" t="s">
        <v>438</v>
      </c>
      <c r="AJ7" s="507"/>
      <c r="AK7" s="507"/>
      <c r="AL7" s="508"/>
      <c r="AM7" s="506">
        <v>6</v>
      </c>
      <c r="AN7" s="507"/>
      <c r="AO7" s="507"/>
      <c r="AP7" s="508"/>
      <c r="AQ7" s="506">
        <v>7</v>
      </c>
      <c r="AR7" s="509"/>
    </row>
    <row r="8" spans="1:56" ht="20.100000000000001" customHeight="1" x14ac:dyDescent="0.2">
      <c r="A8" s="436" t="s">
        <v>0</v>
      </c>
      <c r="B8" s="424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82" t="s">
        <v>242</v>
      </c>
      <c r="AD8" s="483"/>
      <c r="AE8" s="676">
        <f>SUM(AE9,AE14,AE15)</f>
        <v>11905755</v>
      </c>
      <c r="AF8" s="677"/>
      <c r="AG8" s="677"/>
      <c r="AH8" s="678"/>
      <c r="AI8" s="676">
        <f>SUM(AI9,AI14,AI15)</f>
        <v>11905755</v>
      </c>
      <c r="AJ8" s="677"/>
      <c r="AK8" s="677"/>
      <c r="AL8" s="678"/>
      <c r="AM8" s="676">
        <v>11905755</v>
      </c>
      <c r="AN8" s="677"/>
      <c r="AO8" s="677"/>
      <c r="AP8" s="678"/>
      <c r="AQ8" s="478">
        <f>IF(AI8&gt;0,AM8/AI8,"n.é.")</f>
        <v>1</v>
      </c>
      <c r="AR8" s="479"/>
      <c r="AV8" s="63"/>
    </row>
    <row r="9" spans="1:56" s="4" customFormat="1" ht="28.5" customHeight="1" x14ac:dyDescent="0.2">
      <c r="A9" s="666" t="s">
        <v>457</v>
      </c>
      <c r="B9" s="667"/>
      <c r="C9" s="668" t="s">
        <v>458</v>
      </c>
      <c r="D9" s="669"/>
      <c r="E9" s="669"/>
      <c r="F9" s="669"/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9"/>
      <c r="U9" s="669"/>
      <c r="V9" s="669"/>
      <c r="W9" s="669"/>
      <c r="X9" s="669"/>
      <c r="Y9" s="669"/>
      <c r="Z9" s="669"/>
      <c r="AA9" s="669"/>
      <c r="AB9" s="670"/>
      <c r="AC9" s="671" t="s">
        <v>457</v>
      </c>
      <c r="AD9" s="672"/>
      <c r="AE9" s="764">
        <f>SUM(AE10:AH13)</f>
        <v>7073355</v>
      </c>
      <c r="AF9" s="765"/>
      <c r="AG9" s="765"/>
      <c r="AH9" s="766"/>
      <c r="AI9" s="764">
        <f>SUM(AI10:AL13)</f>
        <v>7073355</v>
      </c>
      <c r="AJ9" s="765"/>
      <c r="AK9" s="765"/>
      <c r="AL9" s="766"/>
      <c r="AM9" s="689"/>
      <c r="AN9" s="690"/>
      <c r="AO9" s="690"/>
      <c r="AP9" s="691"/>
      <c r="AQ9" s="416" t="s">
        <v>571</v>
      </c>
      <c r="AR9" s="417"/>
      <c r="BD9" s="186"/>
    </row>
    <row r="10" spans="1:56" s="4" customFormat="1" ht="31.5" customHeight="1" x14ac:dyDescent="0.2">
      <c r="A10" s="666" t="s">
        <v>457</v>
      </c>
      <c r="B10" s="667"/>
      <c r="C10" s="679" t="s">
        <v>893</v>
      </c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  <c r="AB10" s="681"/>
      <c r="AC10" s="671" t="s">
        <v>457</v>
      </c>
      <c r="AD10" s="672"/>
      <c r="AE10" s="682">
        <v>2379000</v>
      </c>
      <c r="AF10" s="683"/>
      <c r="AG10" s="683"/>
      <c r="AH10" s="684"/>
      <c r="AI10" s="682">
        <v>2379000</v>
      </c>
      <c r="AJ10" s="683"/>
      <c r="AK10" s="683"/>
      <c r="AL10" s="684"/>
      <c r="AM10" s="689"/>
      <c r="AN10" s="690"/>
      <c r="AO10" s="690"/>
      <c r="AP10" s="691"/>
      <c r="AQ10" s="416" t="s">
        <v>571</v>
      </c>
      <c r="AR10" s="417"/>
    </row>
    <row r="11" spans="1:56" s="4" customFormat="1" ht="20.100000000000001" customHeight="1" x14ac:dyDescent="0.2">
      <c r="A11" s="666" t="s">
        <v>457</v>
      </c>
      <c r="B11" s="667"/>
      <c r="C11" s="679" t="s">
        <v>894</v>
      </c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  <c r="Y11" s="680"/>
      <c r="Z11" s="680"/>
      <c r="AA11" s="680"/>
      <c r="AB11" s="681"/>
      <c r="AC11" s="671" t="s">
        <v>457</v>
      </c>
      <c r="AD11" s="672"/>
      <c r="AE11" s="682">
        <v>3350000</v>
      </c>
      <c r="AF11" s="683"/>
      <c r="AG11" s="683"/>
      <c r="AH11" s="684"/>
      <c r="AI11" s="682">
        <v>3350000</v>
      </c>
      <c r="AJ11" s="683"/>
      <c r="AK11" s="683"/>
      <c r="AL11" s="684"/>
      <c r="AM11" s="191"/>
      <c r="AN11" s="192"/>
      <c r="AO11" s="192"/>
      <c r="AP11" s="193"/>
      <c r="AQ11" s="189"/>
      <c r="AR11" s="190"/>
    </row>
    <row r="12" spans="1:56" s="4" customFormat="1" ht="20.100000000000001" customHeight="1" x14ac:dyDescent="0.2">
      <c r="A12" s="666" t="s">
        <v>457</v>
      </c>
      <c r="B12" s="667"/>
      <c r="C12" s="679" t="s">
        <v>895</v>
      </c>
      <c r="D12" s="680"/>
      <c r="E12" s="680"/>
      <c r="F12" s="680"/>
      <c r="G12" s="680"/>
      <c r="H12" s="680"/>
      <c r="I12" s="680"/>
      <c r="J12" s="680"/>
      <c r="K12" s="680"/>
      <c r="L12" s="680"/>
      <c r="M12" s="680"/>
      <c r="N12" s="680"/>
      <c r="O12" s="680"/>
      <c r="P12" s="680"/>
      <c r="Q12" s="680"/>
      <c r="R12" s="680"/>
      <c r="S12" s="680"/>
      <c r="T12" s="680"/>
      <c r="U12" s="680"/>
      <c r="V12" s="680"/>
      <c r="W12" s="680"/>
      <c r="X12" s="680"/>
      <c r="Y12" s="680"/>
      <c r="Z12" s="680"/>
      <c r="AA12" s="680"/>
      <c r="AB12" s="681"/>
      <c r="AC12" s="671" t="s">
        <v>457</v>
      </c>
      <c r="AD12" s="672"/>
      <c r="AE12" s="682">
        <v>100000</v>
      </c>
      <c r="AF12" s="683"/>
      <c r="AG12" s="683"/>
      <c r="AH12" s="684"/>
      <c r="AI12" s="682">
        <v>100000</v>
      </c>
      <c r="AJ12" s="683"/>
      <c r="AK12" s="683"/>
      <c r="AL12" s="684"/>
      <c r="AM12" s="689"/>
      <c r="AN12" s="690"/>
      <c r="AO12" s="690"/>
      <c r="AP12" s="691"/>
      <c r="AQ12" s="416" t="s">
        <v>571</v>
      </c>
      <c r="AR12" s="417"/>
    </row>
    <row r="13" spans="1:56" s="4" customFormat="1" ht="20.100000000000001" customHeight="1" x14ac:dyDescent="0.2">
      <c r="A13" s="666" t="s">
        <v>457</v>
      </c>
      <c r="B13" s="667"/>
      <c r="C13" s="679" t="s">
        <v>896</v>
      </c>
      <c r="D13" s="680"/>
      <c r="E13" s="680"/>
      <c r="F13" s="680"/>
      <c r="G13" s="680"/>
      <c r="H13" s="680"/>
      <c r="I13" s="680"/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  <c r="Y13" s="680"/>
      <c r="Z13" s="680"/>
      <c r="AA13" s="680"/>
      <c r="AB13" s="681"/>
      <c r="AC13" s="671" t="s">
        <v>457</v>
      </c>
      <c r="AD13" s="672"/>
      <c r="AE13" s="682">
        <v>1244355</v>
      </c>
      <c r="AF13" s="683"/>
      <c r="AG13" s="683"/>
      <c r="AH13" s="684"/>
      <c r="AI13" s="682">
        <v>1244355</v>
      </c>
      <c r="AJ13" s="683"/>
      <c r="AK13" s="683"/>
      <c r="AL13" s="684"/>
      <c r="AM13" s="689"/>
      <c r="AN13" s="690"/>
      <c r="AO13" s="690"/>
      <c r="AP13" s="691"/>
      <c r="AQ13" s="416" t="s">
        <v>571</v>
      </c>
      <c r="AR13" s="417"/>
    </row>
    <row r="14" spans="1:56" s="4" customFormat="1" ht="20.100000000000001" customHeight="1" x14ac:dyDescent="0.2">
      <c r="A14" s="666" t="s">
        <v>457</v>
      </c>
      <c r="B14" s="667"/>
      <c r="C14" s="668" t="s">
        <v>905</v>
      </c>
      <c r="D14" s="669"/>
      <c r="E14" s="669"/>
      <c r="F14" s="669"/>
      <c r="G14" s="669"/>
      <c r="H14" s="669"/>
      <c r="I14" s="669"/>
      <c r="J14" s="669"/>
      <c r="K14" s="669"/>
      <c r="L14" s="669"/>
      <c r="M14" s="669"/>
      <c r="N14" s="669"/>
      <c r="O14" s="669"/>
      <c r="P14" s="669"/>
      <c r="Q14" s="669"/>
      <c r="R14" s="669"/>
      <c r="S14" s="669"/>
      <c r="T14" s="669"/>
      <c r="U14" s="669"/>
      <c r="V14" s="669"/>
      <c r="W14" s="669"/>
      <c r="X14" s="669"/>
      <c r="Y14" s="669"/>
      <c r="Z14" s="669"/>
      <c r="AA14" s="669"/>
      <c r="AB14" s="670"/>
      <c r="AC14" s="671"/>
      <c r="AD14" s="767"/>
      <c r="AE14" s="764">
        <v>4800000</v>
      </c>
      <c r="AF14" s="765"/>
      <c r="AG14" s="765"/>
      <c r="AH14" s="766"/>
      <c r="AI14" s="764">
        <v>4800000</v>
      </c>
      <c r="AJ14" s="765"/>
      <c r="AK14" s="765"/>
      <c r="AL14" s="766"/>
      <c r="AM14" s="689"/>
      <c r="AN14" s="690"/>
      <c r="AO14" s="690"/>
      <c r="AP14" s="691"/>
      <c r="AQ14" s="416" t="s">
        <v>570</v>
      </c>
      <c r="AR14" s="768"/>
    </row>
    <row r="15" spans="1:56" s="4" customFormat="1" ht="20.100000000000001" customHeight="1" x14ac:dyDescent="0.2">
      <c r="A15" s="666"/>
      <c r="B15" s="667"/>
      <c r="C15" s="668" t="s">
        <v>906</v>
      </c>
      <c r="D15" s="669"/>
      <c r="E15" s="669"/>
      <c r="F15" s="669"/>
      <c r="G15" s="669"/>
      <c r="H15" s="669"/>
      <c r="I15" s="669"/>
      <c r="J15" s="669"/>
      <c r="K15" s="669"/>
      <c r="L15" s="669"/>
      <c r="M15" s="669"/>
      <c r="N15" s="669"/>
      <c r="O15" s="669"/>
      <c r="P15" s="669"/>
      <c r="Q15" s="669"/>
      <c r="R15" s="669"/>
      <c r="S15" s="669"/>
      <c r="T15" s="669"/>
      <c r="U15" s="669"/>
      <c r="V15" s="669"/>
      <c r="W15" s="669"/>
      <c r="X15" s="669"/>
      <c r="Y15" s="206"/>
      <c r="Z15" s="206"/>
      <c r="AA15" s="206"/>
      <c r="AB15" s="207"/>
      <c r="AC15" s="671"/>
      <c r="AD15" s="767"/>
      <c r="AE15" s="764">
        <v>32400</v>
      </c>
      <c r="AF15" s="765"/>
      <c r="AG15" s="765"/>
      <c r="AH15" s="766"/>
      <c r="AI15" s="764">
        <v>32400</v>
      </c>
      <c r="AJ15" s="765"/>
      <c r="AK15" s="765"/>
      <c r="AL15" s="766"/>
      <c r="AM15" s="191"/>
      <c r="AN15" s="192"/>
      <c r="AO15" s="192"/>
      <c r="AP15" s="193"/>
      <c r="AQ15" s="189"/>
      <c r="AR15" s="199"/>
    </row>
    <row r="16" spans="1:56" ht="30" customHeight="1" x14ac:dyDescent="0.2">
      <c r="A16" s="436" t="s">
        <v>1</v>
      </c>
      <c r="B16" s="424"/>
      <c r="C16" s="300" t="s">
        <v>243</v>
      </c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2"/>
      <c r="AC16" s="482" t="s">
        <v>244</v>
      </c>
      <c r="AD16" s="483"/>
      <c r="AE16" s="676">
        <f>SUM(AE17:AH21)</f>
        <v>35195510</v>
      </c>
      <c r="AF16" s="677"/>
      <c r="AG16" s="677"/>
      <c r="AH16" s="678"/>
      <c r="AI16" s="676">
        <f>SUM(AI17:AL21)</f>
        <v>35663230</v>
      </c>
      <c r="AJ16" s="677"/>
      <c r="AK16" s="677"/>
      <c r="AL16" s="678"/>
      <c r="AM16" s="676">
        <v>35663230</v>
      </c>
      <c r="AN16" s="677"/>
      <c r="AO16" s="677"/>
      <c r="AP16" s="678"/>
      <c r="AQ16" s="478">
        <f>IF(AI16&gt;0,AM16/AI16,"n.é.")</f>
        <v>1</v>
      </c>
      <c r="AR16" s="479"/>
      <c r="AT16" s="63">
        <f>SUM(AE8,AE16,AE22,AE30,AE34,AE37)</f>
        <v>93999263</v>
      </c>
      <c r="BD16" s="63"/>
    </row>
    <row r="17" spans="1:56" s="4" customFormat="1" ht="30.75" customHeight="1" x14ac:dyDescent="0.2">
      <c r="A17" s="666" t="s">
        <v>457</v>
      </c>
      <c r="B17" s="667"/>
      <c r="C17" s="679" t="s">
        <v>459</v>
      </c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80"/>
      <c r="P17" s="680"/>
      <c r="Q17" s="680"/>
      <c r="R17" s="680"/>
      <c r="S17" s="680"/>
      <c r="T17" s="680"/>
      <c r="U17" s="680"/>
      <c r="V17" s="680"/>
      <c r="W17" s="680"/>
      <c r="X17" s="680"/>
      <c r="Y17" s="680"/>
      <c r="Z17" s="680"/>
      <c r="AA17" s="680"/>
      <c r="AB17" s="681"/>
      <c r="AC17" s="671" t="s">
        <v>457</v>
      </c>
      <c r="AD17" s="672"/>
      <c r="AE17" s="682">
        <v>25637850</v>
      </c>
      <c r="AF17" s="683"/>
      <c r="AG17" s="683"/>
      <c r="AH17" s="684"/>
      <c r="AI17" s="689">
        <v>25638350</v>
      </c>
      <c r="AJ17" s="690"/>
      <c r="AK17" s="690"/>
      <c r="AL17" s="691"/>
      <c r="AM17" s="689"/>
      <c r="AN17" s="690"/>
      <c r="AO17" s="690"/>
      <c r="AP17" s="691"/>
      <c r="AQ17" s="416" t="s">
        <v>571</v>
      </c>
      <c r="AR17" s="417"/>
    </row>
    <row r="18" spans="1:56" s="4" customFormat="1" ht="20.100000000000001" customHeight="1" x14ac:dyDescent="0.2">
      <c r="A18" s="666" t="s">
        <v>457</v>
      </c>
      <c r="B18" s="667"/>
      <c r="C18" s="679" t="s">
        <v>460</v>
      </c>
      <c r="D18" s="680"/>
      <c r="E18" s="680"/>
      <c r="F18" s="680"/>
      <c r="G18" s="680"/>
      <c r="H18" s="680"/>
      <c r="I18" s="680"/>
      <c r="J18" s="680"/>
      <c r="K18" s="680"/>
      <c r="L18" s="680"/>
      <c r="M18" s="680"/>
      <c r="N18" s="680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  <c r="AB18" s="681"/>
      <c r="AC18" s="671" t="s">
        <v>457</v>
      </c>
      <c r="AD18" s="672"/>
      <c r="AE18" s="682">
        <v>4477000</v>
      </c>
      <c r="AF18" s="683"/>
      <c r="AG18" s="683"/>
      <c r="AH18" s="684"/>
      <c r="AI18" s="689">
        <v>4944220</v>
      </c>
      <c r="AJ18" s="690"/>
      <c r="AK18" s="690"/>
      <c r="AL18" s="691"/>
      <c r="AM18" s="689"/>
      <c r="AN18" s="690"/>
      <c r="AO18" s="690"/>
      <c r="AP18" s="691"/>
      <c r="AQ18" s="416" t="s">
        <v>571</v>
      </c>
      <c r="AR18" s="417"/>
    </row>
    <row r="19" spans="1:56" s="4" customFormat="1" ht="32.25" customHeight="1" x14ac:dyDescent="0.2">
      <c r="A19" s="666" t="s">
        <v>457</v>
      </c>
      <c r="B19" s="667"/>
      <c r="C19" s="679" t="s">
        <v>572</v>
      </c>
      <c r="D19" s="680"/>
      <c r="E19" s="680"/>
      <c r="F19" s="680"/>
      <c r="G19" s="680"/>
      <c r="H19" s="680"/>
      <c r="I19" s="680"/>
      <c r="J19" s="680"/>
      <c r="K19" s="680"/>
      <c r="L19" s="680"/>
      <c r="M19" s="680"/>
      <c r="N19" s="680"/>
      <c r="O19" s="680"/>
      <c r="P19" s="680"/>
      <c r="Q19" s="680"/>
      <c r="R19" s="680"/>
      <c r="S19" s="680"/>
      <c r="T19" s="680"/>
      <c r="U19" s="680"/>
      <c r="V19" s="680"/>
      <c r="W19" s="680"/>
      <c r="X19" s="680"/>
      <c r="Y19" s="680"/>
      <c r="Z19" s="680"/>
      <c r="AA19" s="680"/>
      <c r="AB19" s="681"/>
      <c r="AC19" s="671" t="s">
        <v>457</v>
      </c>
      <c r="AD19" s="672"/>
      <c r="AE19" s="682">
        <v>0</v>
      </c>
      <c r="AF19" s="683"/>
      <c r="AG19" s="683"/>
      <c r="AH19" s="684"/>
      <c r="AI19" s="689">
        <v>0</v>
      </c>
      <c r="AJ19" s="690"/>
      <c r="AK19" s="690"/>
      <c r="AL19" s="691"/>
      <c r="AM19" s="689"/>
      <c r="AN19" s="690"/>
      <c r="AO19" s="690"/>
      <c r="AP19" s="691"/>
      <c r="AQ19" s="416" t="s">
        <v>571</v>
      </c>
      <c r="AR19" s="417"/>
    </row>
    <row r="20" spans="1:56" s="4" customFormat="1" ht="20.100000000000001" customHeight="1" x14ac:dyDescent="0.2">
      <c r="A20" s="666" t="s">
        <v>457</v>
      </c>
      <c r="B20" s="667"/>
      <c r="C20" s="679" t="s">
        <v>767</v>
      </c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  <c r="U20" s="680"/>
      <c r="V20" s="680"/>
      <c r="W20" s="680"/>
      <c r="X20" s="680"/>
      <c r="Y20" s="680"/>
      <c r="Z20" s="680"/>
      <c r="AA20" s="680"/>
      <c r="AB20" s="681"/>
      <c r="AC20" s="671" t="s">
        <v>457</v>
      </c>
      <c r="AD20" s="672"/>
      <c r="AE20" s="682">
        <v>1623200</v>
      </c>
      <c r="AF20" s="683"/>
      <c r="AG20" s="683"/>
      <c r="AH20" s="684"/>
      <c r="AI20" s="689">
        <v>1623200</v>
      </c>
      <c r="AJ20" s="690"/>
      <c r="AK20" s="690"/>
      <c r="AL20" s="691"/>
      <c r="AM20" s="689"/>
      <c r="AN20" s="690"/>
      <c r="AO20" s="690"/>
      <c r="AP20" s="691"/>
      <c r="AQ20" s="416" t="s">
        <v>570</v>
      </c>
      <c r="AR20" s="768"/>
    </row>
    <row r="21" spans="1:56" s="4" customFormat="1" ht="20.100000000000001" customHeight="1" x14ac:dyDescent="0.2">
      <c r="A21" s="666" t="s">
        <v>457</v>
      </c>
      <c r="B21" s="667"/>
      <c r="C21" s="679" t="s">
        <v>898</v>
      </c>
      <c r="D21" s="680"/>
      <c r="E21" s="680"/>
      <c r="F21" s="680"/>
      <c r="G21" s="680"/>
      <c r="H21" s="680"/>
      <c r="I21" s="680"/>
      <c r="J21" s="680"/>
      <c r="K21" s="680"/>
      <c r="L21" s="680"/>
      <c r="M21" s="680"/>
      <c r="N21" s="680"/>
      <c r="O21" s="680"/>
      <c r="P21" s="680"/>
      <c r="Q21" s="680"/>
      <c r="R21" s="680"/>
      <c r="S21" s="680"/>
      <c r="T21" s="680"/>
      <c r="U21" s="680"/>
      <c r="V21" s="680"/>
      <c r="W21" s="680"/>
      <c r="X21" s="680"/>
      <c r="Y21" s="680"/>
      <c r="Z21" s="680"/>
      <c r="AA21" s="680"/>
      <c r="AB21" s="681"/>
      <c r="AC21" s="671" t="s">
        <v>457</v>
      </c>
      <c r="AD21" s="672"/>
      <c r="AE21" s="682">
        <v>3457460</v>
      </c>
      <c r="AF21" s="683"/>
      <c r="AG21" s="683"/>
      <c r="AH21" s="684"/>
      <c r="AI21" s="689">
        <v>3457460</v>
      </c>
      <c r="AJ21" s="690"/>
      <c r="AK21" s="690"/>
      <c r="AL21" s="691"/>
      <c r="AM21" s="191"/>
      <c r="AN21" s="192"/>
      <c r="AO21" s="192"/>
      <c r="AP21" s="193"/>
      <c r="AQ21" s="189"/>
      <c r="AR21" s="199"/>
    </row>
    <row r="22" spans="1:56" ht="29.25" customHeight="1" x14ac:dyDescent="0.2">
      <c r="A22" s="436" t="s">
        <v>2</v>
      </c>
      <c r="B22" s="424"/>
      <c r="C22" s="300" t="s">
        <v>245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2"/>
      <c r="AC22" s="482" t="s">
        <v>902</v>
      </c>
      <c r="AD22" s="483"/>
      <c r="AE22" s="676">
        <f>SUM(AE23:AH29)</f>
        <v>21672240</v>
      </c>
      <c r="AF22" s="677"/>
      <c r="AG22" s="677"/>
      <c r="AH22" s="678"/>
      <c r="AI22" s="676">
        <f>SUM(AI23:AL29)</f>
        <v>23026632</v>
      </c>
      <c r="AJ22" s="677"/>
      <c r="AK22" s="677"/>
      <c r="AL22" s="678"/>
      <c r="AM22" s="676">
        <v>23026632</v>
      </c>
      <c r="AN22" s="677"/>
      <c r="AO22" s="677"/>
      <c r="AP22" s="678"/>
      <c r="AQ22" s="478"/>
      <c r="AR22" s="479"/>
      <c r="BD22" s="63"/>
    </row>
    <row r="23" spans="1:56" s="4" customFormat="1" ht="33" customHeight="1" x14ac:dyDescent="0.2">
      <c r="A23" s="666" t="s">
        <v>457</v>
      </c>
      <c r="B23" s="667"/>
      <c r="C23" s="668" t="s">
        <v>573</v>
      </c>
      <c r="D23" s="669"/>
      <c r="E23" s="669"/>
      <c r="F23" s="669"/>
      <c r="G23" s="669"/>
      <c r="H23" s="669"/>
      <c r="I23" s="669"/>
      <c r="J23" s="669"/>
      <c r="K23" s="669"/>
      <c r="L23" s="669"/>
      <c r="M23" s="669"/>
      <c r="N23" s="669"/>
      <c r="O23" s="669"/>
      <c r="P23" s="669"/>
      <c r="Q23" s="669"/>
      <c r="R23" s="669"/>
      <c r="S23" s="669"/>
      <c r="T23" s="669"/>
      <c r="U23" s="669"/>
      <c r="V23" s="669"/>
      <c r="W23" s="669"/>
      <c r="X23" s="669"/>
      <c r="Y23" s="669"/>
      <c r="Z23" s="669"/>
      <c r="AA23" s="669"/>
      <c r="AB23" s="670"/>
      <c r="AC23" s="671" t="s">
        <v>457</v>
      </c>
      <c r="AD23" s="767"/>
      <c r="AE23" s="682">
        <v>0</v>
      </c>
      <c r="AF23" s="683"/>
      <c r="AG23" s="683"/>
      <c r="AH23" s="684"/>
      <c r="AI23" s="783">
        <v>23026632</v>
      </c>
      <c r="AJ23" s="784"/>
      <c r="AK23" s="784"/>
      <c r="AL23" s="785"/>
      <c r="AM23" s="689"/>
      <c r="AN23" s="690"/>
      <c r="AO23" s="690"/>
      <c r="AP23" s="691"/>
      <c r="AQ23" s="416" t="s">
        <v>571</v>
      </c>
      <c r="AR23" s="417"/>
    </row>
    <row r="24" spans="1:56" s="4" customFormat="1" ht="20.100000000000001" customHeight="1" x14ac:dyDescent="0.2">
      <c r="A24" s="666" t="s">
        <v>457</v>
      </c>
      <c r="B24" s="667"/>
      <c r="C24" s="668" t="s">
        <v>461</v>
      </c>
      <c r="D24" s="669"/>
      <c r="E24" s="669"/>
      <c r="F24" s="669"/>
      <c r="G24" s="669"/>
      <c r="H24" s="669"/>
      <c r="I24" s="669"/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70"/>
      <c r="AC24" s="671" t="s">
        <v>457</v>
      </c>
      <c r="AD24" s="672"/>
      <c r="AE24" s="682">
        <v>1627440</v>
      </c>
      <c r="AF24" s="683"/>
      <c r="AG24" s="683"/>
      <c r="AH24" s="684"/>
      <c r="AI24" s="786"/>
      <c r="AJ24" s="787"/>
      <c r="AK24" s="787"/>
      <c r="AL24" s="788"/>
      <c r="AM24" s="689"/>
      <c r="AN24" s="690"/>
      <c r="AO24" s="690"/>
      <c r="AP24" s="691"/>
      <c r="AQ24" s="416" t="s">
        <v>571</v>
      </c>
      <c r="AR24" s="417"/>
      <c r="AU24" s="186"/>
    </row>
    <row r="25" spans="1:56" s="4" customFormat="1" ht="20.100000000000001" customHeight="1" x14ac:dyDescent="0.2">
      <c r="A25" s="666" t="s">
        <v>457</v>
      </c>
      <c r="B25" s="667"/>
      <c r="C25" s="679" t="s">
        <v>898</v>
      </c>
      <c r="D25" s="680"/>
      <c r="E25" s="680"/>
      <c r="F25" s="680"/>
      <c r="G25" s="680"/>
      <c r="H25" s="680"/>
      <c r="I25" s="680"/>
      <c r="J25" s="680"/>
      <c r="K25" s="680"/>
      <c r="L25" s="680"/>
      <c r="M25" s="680"/>
      <c r="N25" s="680"/>
      <c r="O25" s="680"/>
      <c r="P25" s="680"/>
      <c r="Q25" s="680"/>
      <c r="R25" s="680"/>
      <c r="S25" s="680"/>
      <c r="T25" s="680"/>
      <c r="U25" s="680"/>
      <c r="V25" s="680"/>
      <c r="W25" s="680"/>
      <c r="X25" s="680"/>
      <c r="Y25" s="680"/>
      <c r="Z25" s="680"/>
      <c r="AA25" s="680"/>
      <c r="AB25" s="681"/>
      <c r="AC25" s="671" t="s">
        <v>457</v>
      </c>
      <c r="AD25" s="672"/>
      <c r="AE25" s="682">
        <v>144000</v>
      </c>
      <c r="AF25" s="683"/>
      <c r="AG25" s="683"/>
      <c r="AH25" s="684"/>
      <c r="AI25" s="786"/>
      <c r="AJ25" s="787"/>
      <c r="AK25" s="787"/>
      <c r="AL25" s="788"/>
      <c r="AM25" s="689"/>
      <c r="AN25" s="690"/>
      <c r="AO25" s="690"/>
      <c r="AP25" s="691"/>
      <c r="AQ25" s="189"/>
      <c r="AR25" s="190"/>
      <c r="AU25" s="186"/>
    </row>
    <row r="26" spans="1:56" s="4" customFormat="1" ht="20.100000000000001" customHeight="1" x14ac:dyDescent="0.2">
      <c r="A26" s="666" t="s">
        <v>457</v>
      </c>
      <c r="B26" s="667"/>
      <c r="C26" s="668" t="s">
        <v>768</v>
      </c>
      <c r="D26" s="669"/>
      <c r="E26" s="669"/>
      <c r="F26" s="669"/>
      <c r="G26" s="669"/>
      <c r="H26" s="669"/>
      <c r="I26" s="669"/>
      <c r="J26" s="669"/>
      <c r="K26" s="669"/>
      <c r="L26" s="669"/>
      <c r="M26" s="669"/>
      <c r="N26" s="669"/>
      <c r="O26" s="669"/>
      <c r="P26" s="669"/>
      <c r="Q26" s="669"/>
      <c r="R26" s="669"/>
      <c r="S26" s="669"/>
      <c r="T26" s="669"/>
      <c r="U26" s="669"/>
      <c r="V26" s="669"/>
      <c r="W26" s="669"/>
      <c r="X26" s="669"/>
      <c r="Y26" s="669"/>
      <c r="Z26" s="669"/>
      <c r="AA26" s="669"/>
      <c r="AB26" s="670"/>
      <c r="AC26" s="671" t="s">
        <v>457</v>
      </c>
      <c r="AD26" s="672"/>
      <c r="AE26" s="682">
        <v>11776000</v>
      </c>
      <c r="AF26" s="683"/>
      <c r="AG26" s="683"/>
      <c r="AH26" s="684"/>
      <c r="AI26" s="786"/>
      <c r="AJ26" s="787"/>
      <c r="AK26" s="787"/>
      <c r="AL26" s="788"/>
      <c r="AM26" s="689"/>
      <c r="AN26" s="690"/>
      <c r="AO26" s="690"/>
      <c r="AP26" s="691"/>
      <c r="AQ26" s="416" t="s">
        <v>571</v>
      </c>
      <c r="AR26" s="417"/>
    </row>
    <row r="27" spans="1:56" s="4" customFormat="1" ht="20.100000000000001" customHeight="1" x14ac:dyDescent="0.2">
      <c r="A27" s="666" t="s">
        <v>457</v>
      </c>
      <c r="B27" s="667"/>
      <c r="C27" s="679" t="s">
        <v>898</v>
      </c>
      <c r="D27" s="680"/>
      <c r="E27" s="680"/>
      <c r="F27" s="680"/>
      <c r="G27" s="680"/>
      <c r="H27" s="680"/>
      <c r="I27" s="680"/>
      <c r="J27" s="680"/>
      <c r="K27" s="680"/>
      <c r="L27" s="680"/>
      <c r="M27" s="680"/>
      <c r="N27" s="680"/>
      <c r="O27" s="680"/>
      <c r="P27" s="680"/>
      <c r="Q27" s="680"/>
      <c r="R27" s="680"/>
      <c r="S27" s="680"/>
      <c r="T27" s="680"/>
      <c r="U27" s="680"/>
      <c r="V27" s="680"/>
      <c r="W27" s="680"/>
      <c r="X27" s="680"/>
      <c r="Y27" s="680"/>
      <c r="Z27" s="680"/>
      <c r="AA27" s="680"/>
      <c r="AB27" s="681"/>
      <c r="AC27" s="671" t="s">
        <v>457</v>
      </c>
      <c r="AD27" s="672"/>
      <c r="AE27" s="682">
        <v>2982500</v>
      </c>
      <c r="AF27" s="683"/>
      <c r="AG27" s="683"/>
      <c r="AH27" s="684"/>
      <c r="AI27" s="786"/>
      <c r="AJ27" s="787"/>
      <c r="AK27" s="787"/>
      <c r="AL27" s="788"/>
      <c r="AM27" s="689"/>
      <c r="AN27" s="690"/>
      <c r="AO27" s="690"/>
      <c r="AP27" s="691"/>
      <c r="AQ27" s="189"/>
      <c r="AR27" s="190"/>
    </row>
    <row r="28" spans="1:56" s="4" customFormat="1" ht="20.100000000000001" customHeight="1" x14ac:dyDescent="0.2">
      <c r="A28" s="666" t="s">
        <v>457</v>
      </c>
      <c r="B28" s="667"/>
      <c r="C28" s="679" t="s">
        <v>899</v>
      </c>
      <c r="D28" s="680"/>
      <c r="E28" s="680"/>
      <c r="F28" s="680"/>
      <c r="G28" s="680"/>
      <c r="H28" s="680"/>
      <c r="I28" s="680"/>
      <c r="J28" s="680"/>
      <c r="K28" s="680"/>
      <c r="L28" s="680"/>
      <c r="M28" s="680"/>
      <c r="N28" s="680"/>
      <c r="O28" s="680"/>
      <c r="P28" s="680"/>
      <c r="Q28" s="680"/>
      <c r="R28" s="680"/>
      <c r="S28" s="680"/>
      <c r="T28" s="680"/>
      <c r="U28" s="680"/>
      <c r="V28" s="680"/>
      <c r="W28" s="680"/>
      <c r="X28" s="680"/>
      <c r="Y28" s="680"/>
      <c r="Z28" s="680"/>
      <c r="AA28" s="680"/>
      <c r="AB28" s="681"/>
      <c r="AC28" s="671" t="s">
        <v>457</v>
      </c>
      <c r="AD28" s="672"/>
      <c r="AE28" s="682">
        <v>0</v>
      </c>
      <c r="AF28" s="683"/>
      <c r="AG28" s="683"/>
      <c r="AH28" s="684"/>
      <c r="AI28" s="786"/>
      <c r="AJ28" s="787"/>
      <c r="AK28" s="787"/>
      <c r="AL28" s="788"/>
      <c r="AM28" s="689"/>
      <c r="AN28" s="690"/>
      <c r="AO28" s="690"/>
      <c r="AP28" s="691"/>
      <c r="AQ28" s="189"/>
      <c r="AR28" s="190"/>
    </row>
    <row r="29" spans="1:56" s="4" customFormat="1" ht="20.100000000000001" customHeight="1" x14ac:dyDescent="0.2">
      <c r="A29" s="666" t="s">
        <v>457</v>
      </c>
      <c r="B29" s="667"/>
      <c r="C29" s="668" t="s">
        <v>769</v>
      </c>
      <c r="D29" s="669"/>
      <c r="E29" s="669"/>
      <c r="F29" s="669"/>
      <c r="G29" s="669"/>
      <c r="H29" s="669"/>
      <c r="I29" s="669"/>
      <c r="J29" s="669"/>
      <c r="K29" s="669"/>
      <c r="L29" s="669"/>
      <c r="M29" s="669"/>
      <c r="N29" s="669"/>
      <c r="O29" s="669"/>
      <c r="P29" s="669"/>
      <c r="Q29" s="669"/>
      <c r="R29" s="669"/>
      <c r="S29" s="669"/>
      <c r="T29" s="669"/>
      <c r="U29" s="669"/>
      <c r="V29" s="669"/>
      <c r="W29" s="669"/>
      <c r="X29" s="669"/>
      <c r="Y29" s="208"/>
      <c r="Z29" s="208"/>
      <c r="AA29" s="208"/>
      <c r="AB29" s="209"/>
      <c r="AC29" s="671" t="s">
        <v>457</v>
      </c>
      <c r="AD29" s="672"/>
      <c r="AE29" s="682">
        <v>5142300</v>
      </c>
      <c r="AF29" s="683"/>
      <c r="AG29" s="683"/>
      <c r="AH29" s="684"/>
      <c r="AI29" s="789"/>
      <c r="AJ29" s="790"/>
      <c r="AK29" s="790"/>
      <c r="AL29" s="791"/>
      <c r="AM29" s="191"/>
      <c r="AN29" s="192"/>
      <c r="AO29" s="192"/>
      <c r="AP29" s="193"/>
      <c r="AQ29" s="189"/>
      <c r="AR29" s="190"/>
    </row>
    <row r="30" spans="1:56" s="4" customFormat="1" ht="20.100000000000001" customHeight="1" x14ac:dyDescent="0.2">
      <c r="A30" s="666" t="s">
        <v>457</v>
      </c>
      <c r="B30" s="667"/>
      <c r="C30" s="668" t="s">
        <v>462</v>
      </c>
      <c r="D30" s="669"/>
      <c r="E30" s="669"/>
      <c r="F30" s="669"/>
      <c r="G30" s="669"/>
      <c r="H30" s="669"/>
      <c r="I30" s="669"/>
      <c r="J30" s="669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  <c r="W30" s="669"/>
      <c r="X30" s="669"/>
      <c r="Y30" s="669"/>
      <c r="Z30" s="669"/>
      <c r="AA30" s="669"/>
      <c r="AB30" s="670"/>
      <c r="AC30" s="482" t="s">
        <v>903</v>
      </c>
      <c r="AD30" s="483"/>
      <c r="AE30" s="676">
        <f>SUM(AE31:AH33)</f>
        <v>18676635</v>
      </c>
      <c r="AF30" s="677"/>
      <c r="AG30" s="677"/>
      <c r="AH30" s="678"/>
      <c r="AI30" s="676">
        <f>SUM(AI31:AL33)</f>
        <v>22231927</v>
      </c>
      <c r="AJ30" s="677"/>
      <c r="AK30" s="677"/>
      <c r="AL30" s="678"/>
      <c r="AM30" s="676">
        <v>22231927</v>
      </c>
      <c r="AN30" s="677"/>
      <c r="AO30" s="677"/>
      <c r="AP30" s="678"/>
      <c r="AQ30" s="416" t="s">
        <v>571</v>
      </c>
      <c r="AR30" s="417"/>
    </row>
    <row r="31" spans="1:56" s="4" customFormat="1" ht="20.100000000000001" customHeight="1" x14ac:dyDescent="0.2">
      <c r="A31" s="666" t="s">
        <v>457</v>
      </c>
      <c r="B31" s="667"/>
      <c r="C31" s="679" t="s">
        <v>462</v>
      </c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680"/>
      <c r="T31" s="680"/>
      <c r="U31" s="680"/>
      <c r="V31" s="680"/>
      <c r="W31" s="680"/>
      <c r="X31" s="680"/>
      <c r="Y31" s="206"/>
      <c r="Z31" s="206"/>
      <c r="AA31" s="206"/>
      <c r="AB31" s="207"/>
      <c r="AC31" s="482"/>
      <c r="AD31" s="769"/>
      <c r="AE31" s="682">
        <v>18487851</v>
      </c>
      <c r="AF31" s="683"/>
      <c r="AG31" s="683"/>
      <c r="AH31" s="684"/>
      <c r="AI31" s="774">
        <v>22231927</v>
      </c>
      <c r="AJ31" s="775"/>
      <c r="AK31" s="775"/>
      <c r="AL31" s="776"/>
      <c r="AM31" s="210"/>
      <c r="AN31" s="211"/>
      <c r="AO31" s="211"/>
      <c r="AP31" s="212"/>
      <c r="AQ31" s="189"/>
      <c r="AR31" s="190"/>
    </row>
    <row r="32" spans="1:56" s="4" customFormat="1" ht="20.100000000000001" customHeight="1" x14ac:dyDescent="0.2">
      <c r="A32" s="666" t="s">
        <v>457</v>
      </c>
      <c r="B32" s="667"/>
      <c r="C32" s="679" t="s">
        <v>907</v>
      </c>
      <c r="D32" s="680"/>
      <c r="E32" s="680"/>
      <c r="F32" s="680"/>
      <c r="G32" s="680"/>
      <c r="H32" s="680"/>
      <c r="I32" s="680"/>
      <c r="J32" s="680"/>
      <c r="K32" s="680"/>
      <c r="L32" s="680"/>
      <c r="M32" s="680"/>
      <c r="N32" s="680"/>
      <c r="O32" s="680"/>
      <c r="P32" s="680"/>
      <c r="Q32" s="680"/>
      <c r="R32" s="680"/>
      <c r="S32" s="680"/>
      <c r="T32" s="680"/>
      <c r="U32" s="680"/>
      <c r="V32" s="680"/>
      <c r="W32" s="680"/>
      <c r="X32" s="680"/>
      <c r="Y32" s="206"/>
      <c r="Z32" s="206"/>
      <c r="AA32" s="206"/>
      <c r="AB32" s="207"/>
      <c r="AC32" s="482"/>
      <c r="AD32" s="769"/>
      <c r="AE32" s="682">
        <v>188784</v>
      </c>
      <c r="AF32" s="683"/>
      <c r="AG32" s="683"/>
      <c r="AH32" s="684"/>
      <c r="AI32" s="777"/>
      <c r="AJ32" s="778"/>
      <c r="AK32" s="778"/>
      <c r="AL32" s="779"/>
      <c r="AM32" s="210"/>
      <c r="AN32" s="211"/>
      <c r="AO32" s="211"/>
      <c r="AP32" s="212"/>
      <c r="AQ32" s="189"/>
      <c r="AR32" s="190"/>
    </row>
    <row r="33" spans="1:56" s="4" customFormat="1" ht="20.100000000000001" customHeight="1" x14ac:dyDescent="0.2">
      <c r="A33" s="666" t="s">
        <v>457</v>
      </c>
      <c r="B33" s="667"/>
      <c r="C33" s="679" t="s">
        <v>898</v>
      </c>
      <c r="D33" s="680"/>
      <c r="E33" s="680"/>
      <c r="F33" s="680"/>
      <c r="G33" s="680"/>
      <c r="H33" s="680"/>
      <c r="I33" s="680"/>
      <c r="J33" s="680"/>
      <c r="K33" s="680"/>
      <c r="L33" s="680"/>
      <c r="M33" s="680"/>
      <c r="N33" s="680"/>
      <c r="O33" s="680"/>
      <c r="P33" s="680"/>
      <c r="Q33" s="680"/>
      <c r="R33" s="680"/>
      <c r="S33" s="680"/>
      <c r="T33" s="680"/>
      <c r="U33" s="680"/>
      <c r="V33" s="680"/>
      <c r="W33" s="680"/>
      <c r="X33" s="680"/>
      <c r="Y33" s="680"/>
      <c r="Z33" s="680"/>
      <c r="AA33" s="680"/>
      <c r="AB33" s="681"/>
      <c r="AC33" s="671" t="s">
        <v>457</v>
      </c>
      <c r="AD33" s="672"/>
      <c r="AE33" s="682">
        <v>0</v>
      </c>
      <c r="AF33" s="683"/>
      <c r="AG33" s="683"/>
      <c r="AH33" s="684"/>
      <c r="AI33" s="780"/>
      <c r="AJ33" s="781"/>
      <c r="AK33" s="781"/>
      <c r="AL33" s="782"/>
      <c r="AM33" s="689"/>
      <c r="AN33" s="690"/>
      <c r="AO33" s="690"/>
      <c r="AP33" s="691"/>
      <c r="AQ33" s="189"/>
      <c r="AR33" s="190"/>
    </row>
    <row r="34" spans="1:56" ht="20.100000000000001" customHeight="1" x14ac:dyDescent="0.2">
      <c r="A34" s="436" t="s">
        <v>3</v>
      </c>
      <c r="B34" s="424"/>
      <c r="C34" s="300" t="s">
        <v>247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2"/>
      <c r="AC34" s="482" t="s">
        <v>248</v>
      </c>
      <c r="AD34" s="483"/>
      <c r="AE34" s="676">
        <f>SUM(AE35:AH36)</f>
        <v>2633470</v>
      </c>
      <c r="AF34" s="677"/>
      <c r="AG34" s="677"/>
      <c r="AH34" s="678"/>
      <c r="AI34" s="676">
        <f>SUM(AI35:AL36)</f>
        <v>2633470</v>
      </c>
      <c r="AJ34" s="677"/>
      <c r="AK34" s="677"/>
      <c r="AL34" s="678"/>
      <c r="AM34" s="676">
        <v>2633470</v>
      </c>
      <c r="AN34" s="677"/>
      <c r="AO34" s="677"/>
      <c r="AP34" s="678"/>
      <c r="AQ34" s="478">
        <f>IF(AI34&gt;0,AM34/AI34,"n.é.")</f>
        <v>1</v>
      </c>
      <c r="AR34" s="479"/>
    </row>
    <row r="35" spans="1:56" ht="20.100000000000001" customHeight="1" x14ac:dyDescent="0.2">
      <c r="A35" s="666" t="s">
        <v>457</v>
      </c>
      <c r="B35" s="667"/>
      <c r="C35" s="679" t="s">
        <v>898</v>
      </c>
      <c r="D35" s="680"/>
      <c r="E35" s="680"/>
      <c r="F35" s="680"/>
      <c r="G35" s="680"/>
      <c r="H35" s="680"/>
      <c r="I35" s="680"/>
      <c r="J35" s="680"/>
      <c r="K35" s="680"/>
      <c r="L35" s="680"/>
      <c r="M35" s="680"/>
      <c r="N35" s="680"/>
      <c r="O35" s="680"/>
      <c r="P35" s="680"/>
      <c r="Q35" s="680"/>
      <c r="R35" s="680"/>
      <c r="S35" s="680"/>
      <c r="T35" s="680"/>
      <c r="U35" s="680"/>
      <c r="V35" s="680"/>
      <c r="W35" s="680"/>
      <c r="X35" s="680"/>
      <c r="Y35" s="680"/>
      <c r="Z35" s="680"/>
      <c r="AA35" s="680"/>
      <c r="AB35" s="681"/>
      <c r="AC35" s="671" t="s">
        <v>457</v>
      </c>
      <c r="AD35" s="672"/>
      <c r="AE35" s="686">
        <v>0</v>
      </c>
      <c r="AF35" s="687"/>
      <c r="AG35" s="687"/>
      <c r="AH35" s="688"/>
      <c r="AI35" s="682">
        <v>0</v>
      </c>
      <c r="AJ35" s="683"/>
      <c r="AK35" s="683"/>
      <c r="AL35" s="684"/>
      <c r="AM35" s="686"/>
      <c r="AN35" s="687"/>
      <c r="AO35" s="687"/>
      <c r="AP35" s="688"/>
      <c r="AQ35" s="197"/>
      <c r="AR35" s="198"/>
    </row>
    <row r="36" spans="1:56" s="4" customFormat="1" ht="20.100000000000001" customHeight="1" x14ac:dyDescent="0.2">
      <c r="A36" s="666" t="s">
        <v>457</v>
      </c>
      <c r="B36" s="667"/>
      <c r="C36" s="679" t="s">
        <v>463</v>
      </c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680"/>
      <c r="V36" s="680"/>
      <c r="W36" s="680"/>
      <c r="X36" s="680"/>
      <c r="Y36" s="680"/>
      <c r="Z36" s="680"/>
      <c r="AA36" s="680"/>
      <c r="AB36" s="681"/>
      <c r="AC36" s="671" t="s">
        <v>457</v>
      </c>
      <c r="AD36" s="672"/>
      <c r="AE36" s="682">
        <v>2633470</v>
      </c>
      <c r="AF36" s="683"/>
      <c r="AG36" s="683"/>
      <c r="AH36" s="684"/>
      <c r="AI36" s="682">
        <v>2633470</v>
      </c>
      <c r="AJ36" s="683"/>
      <c r="AK36" s="683"/>
      <c r="AL36" s="684"/>
      <c r="AM36" s="689">
        <v>2633470</v>
      </c>
      <c r="AN36" s="690"/>
      <c r="AO36" s="690"/>
      <c r="AP36" s="691"/>
      <c r="AQ36" s="416" t="s">
        <v>571</v>
      </c>
      <c r="AR36" s="417"/>
      <c r="BD36" s="186"/>
    </row>
    <row r="37" spans="1:56" ht="20.100000000000001" customHeight="1" x14ac:dyDescent="0.2">
      <c r="A37" s="436" t="s">
        <v>4</v>
      </c>
      <c r="B37" s="424"/>
      <c r="C37" s="300" t="s">
        <v>574</v>
      </c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2"/>
      <c r="AC37" s="482" t="s">
        <v>249</v>
      </c>
      <c r="AD37" s="483"/>
      <c r="AE37" s="708">
        <v>3915653</v>
      </c>
      <c r="AF37" s="709"/>
      <c r="AG37" s="709"/>
      <c r="AH37" s="710"/>
      <c r="AI37" s="708">
        <v>10818608</v>
      </c>
      <c r="AJ37" s="709"/>
      <c r="AK37" s="709"/>
      <c r="AL37" s="710"/>
      <c r="AM37" s="708">
        <v>10818608</v>
      </c>
      <c r="AN37" s="709"/>
      <c r="AO37" s="709"/>
      <c r="AP37" s="710"/>
      <c r="AQ37" s="478">
        <f t="shared" ref="AQ37:AQ46" si="0">IF(AI37&gt;0,AM37/AI37,"n.é.")</f>
        <v>1</v>
      </c>
      <c r="AR37" s="479"/>
    </row>
    <row r="38" spans="1:56" ht="20.100000000000001" customHeight="1" x14ac:dyDescent="0.2">
      <c r="A38" s="436" t="s">
        <v>5</v>
      </c>
      <c r="B38" s="424"/>
      <c r="C38" s="300" t="s">
        <v>575</v>
      </c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2"/>
      <c r="AC38" s="482" t="s">
        <v>250</v>
      </c>
      <c r="AD38" s="483"/>
      <c r="AE38" s="758">
        <v>0</v>
      </c>
      <c r="AF38" s="759"/>
      <c r="AG38" s="759"/>
      <c r="AH38" s="760"/>
      <c r="AI38" s="676">
        <v>3541009</v>
      </c>
      <c r="AJ38" s="677"/>
      <c r="AK38" s="677"/>
      <c r="AL38" s="678"/>
      <c r="AM38" s="676">
        <v>3541009</v>
      </c>
      <c r="AN38" s="677"/>
      <c r="AO38" s="677"/>
      <c r="AP38" s="678"/>
      <c r="AQ38" s="478">
        <f t="shared" si="0"/>
        <v>1</v>
      </c>
      <c r="AR38" s="479"/>
    </row>
    <row r="39" spans="1:56" s="2" customFormat="1" ht="20.100000000000001" customHeight="1" x14ac:dyDescent="0.2">
      <c r="A39" s="435" t="s">
        <v>6</v>
      </c>
      <c r="B39" s="425"/>
      <c r="C39" s="374" t="s">
        <v>251</v>
      </c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  <c r="AB39" s="376"/>
      <c r="AC39" s="482" t="s">
        <v>252</v>
      </c>
      <c r="AD39" s="483"/>
      <c r="AE39" s="429">
        <f>SUM(AE8,AE16,AE22,AE30,AE34,AE37)</f>
        <v>93999263</v>
      </c>
      <c r="AF39" s="430"/>
      <c r="AG39" s="430"/>
      <c r="AH39" s="431"/>
      <c r="AI39" s="429">
        <f>SUM(AI8,AI16,AI22,AI30,AI34,AI37,AI38)</f>
        <v>109820631</v>
      </c>
      <c r="AJ39" s="430"/>
      <c r="AK39" s="430"/>
      <c r="AL39" s="431"/>
      <c r="AM39" s="429">
        <f>SUM(AM8,AM16,AM22,AM30,AM34,AM37,AM38)</f>
        <v>109820631</v>
      </c>
      <c r="AN39" s="430"/>
      <c r="AO39" s="430"/>
      <c r="AP39" s="431"/>
      <c r="AQ39" s="480">
        <f t="shared" si="0"/>
        <v>1</v>
      </c>
      <c r="AR39" s="481"/>
      <c r="AT39" s="174">
        <f>SUM(AM8:AP35,AM38)</f>
        <v>99002023</v>
      </c>
    </row>
    <row r="40" spans="1:56" ht="20.100000000000001" customHeight="1" x14ac:dyDescent="0.2">
      <c r="A40" s="436" t="s">
        <v>7</v>
      </c>
      <c r="B40" s="424"/>
      <c r="C40" s="300" t="s">
        <v>253</v>
      </c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2"/>
      <c r="AC40" s="461" t="s">
        <v>254</v>
      </c>
      <c r="AD40" s="462"/>
      <c r="AE40" s="487">
        <v>0</v>
      </c>
      <c r="AF40" s="488"/>
      <c r="AG40" s="488"/>
      <c r="AH40" s="489"/>
      <c r="AI40" s="487">
        <v>0</v>
      </c>
      <c r="AJ40" s="488"/>
      <c r="AK40" s="488"/>
      <c r="AL40" s="489"/>
      <c r="AM40" s="487">
        <v>0</v>
      </c>
      <c r="AN40" s="488"/>
      <c r="AO40" s="488"/>
      <c r="AP40" s="489"/>
      <c r="AQ40" s="478" t="str">
        <f t="shared" si="0"/>
        <v>n.é.</v>
      </c>
      <c r="AR40" s="479"/>
    </row>
    <row r="41" spans="1:56" ht="31.5" customHeight="1" x14ac:dyDescent="0.2">
      <c r="A41" s="436" t="s">
        <v>8</v>
      </c>
      <c r="B41" s="424"/>
      <c r="C41" s="300" t="s">
        <v>426</v>
      </c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2"/>
      <c r="AC41" s="461" t="s">
        <v>255</v>
      </c>
      <c r="AD41" s="462"/>
      <c r="AE41" s="487">
        <v>0</v>
      </c>
      <c r="AF41" s="488"/>
      <c r="AG41" s="488"/>
      <c r="AH41" s="489"/>
      <c r="AI41" s="487">
        <v>0</v>
      </c>
      <c r="AJ41" s="488"/>
      <c r="AK41" s="488"/>
      <c r="AL41" s="489"/>
      <c r="AM41" s="487">
        <v>0</v>
      </c>
      <c r="AN41" s="488"/>
      <c r="AO41" s="488"/>
      <c r="AP41" s="489"/>
      <c r="AQ41" s="478" t="str">
        <f t="shared" si="0"/>
        <v>n.é.</v>
      </c>
      <c r="AR41" s="479"/>
    </row>
    <row r="42" spans="1:56" ht="27.75" customHeight="1" x14ac:dyDescent="0.2">
      <c r="A42" s="436" t="s">
        <v>9</v>
      </c>
      <c r="B42" s="424"/>
      <c r="C42" s="300" t="s">
        <v>427</v>
      </c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2"/>
      <c r="AC42" s="461" t="s">
        <v>256</v>
      </c>
      <c r="AD42" s="462"/>
      <c r="AE42" s="487">
        <v>0</v>
      </c>
      <c r="AF42" s="488"/>
      <c r="AG42" s="488"/>
      <c r="AH42" s="489"/>
      <c r="AI42" s="487">
        <v>0</v>
      </c>
      <c r="AJ42" s="488"/>
      <c r="AK42" s="488"/>
      <c r="AL42" s="489"/>
      <c r="AM42" s="487">
        <v>0</v>
      </c>
      <c r="AN42" s="488"/>
      <c r="AO42" s="488"/>
      <c r="AP42" s="489"/>
      <c r="AQ42" s="478" t="str">
        <f t="shared" si="0"/>
        <v>n.é.</v>
      </c>
      <c r="AR42" s="479"/>
    </row>
    <row r="43" spans="1:56" ht="36" customHeight="1" x14ac:dyDescent="0.2">
      <c r="A43" s="436" t="s">
        <v>10</v>
      </c>
      <c r="B43" s="424"/>
      <c r="C43" s="300" t="s">
        <v>428</v>
      </c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2"/>
      <c r="AC43" s="461" t="s">
        <v>257</v>
      </c>
      <c r="AD43" s="462"/>
      <c r="AE43" s="487">
        <v>0</v>
      </c>
      <c r="AF43" s="488"/>
      <c r="AG43" s="488"/>
      <c r="AH43" s="489"/>
      <c r="AI43" s="487">
        <v>0</v>
      </c>
      <c r="AJ43" s="488"/>
      <c r="AK43" s="488"/>
      <c r="AL43" s="489"/>
      <c r="AM43" s="487">
        <v>0</v>
      </c>
      <c r="AN43" s="488"/>
      <c r="AO43" s="488"/>
      <c r="AP43" s="489"/>
      <c r="AQ43" s="478" t="str">
        <f t="shared" si="0"/>
        <v>n.é.</v>
      </c>
      <c r="AR43" s="479"/>
    </row>
    <row r="44" spans="1:56" ht="20.100000000000001" customHeight="1" x14ac:dyDescent="0.2">
      <c r="A44" s="436" t="s">
        <v>11</v>
      </c>
      <c r="B44" s="424"/>
      <c r="C44" s="300" t="s">
        <v>258</v>
      </c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2"/>
      <c r="AC44" s="482" t="s">
        <v>259</v>
      </c>
      <c r="AD44" s="483"/>
      <c r="AE44" s="708">
        <v>10476053</v>
      </c>
      <c r="AF44" s="709"/>
      <c r="AG44" s="709"/>
      <c r="AH44" s="710"/>
      <c r="AI44" s="708">
        <v>13335027</v>
      </c>
      <c r="AJ44" s="709"/>
      <c r="AK44" s="709"/>
      <c r="AL44" s="710"/>
      <c r="AM44" s="708">
        <v>13335027</v>
      </c>
      <c r="AN44" s="709"/>
      <c r="AO44" s="709"/>
      <c r="AP44" s="710"/>
      <c r="AQ44" s="478">
        <f t="shared" si="0"/>
        <v>1</v>
      </c>
      <c r="AR44" s="479"/>
      <c r="BD44" s="63"/>
    </row>
    <row r="45" spans="1:56" s="2" customFormat="1" ht="34.5" customHeight="1" x14ac:dyDescent="0.2">
      <c r="A45" s="435" t="s">
        <v>12</v>
      </c>
      <c r="B45" s="425"/>
      <c r="C45" s="374" t="s">
        <v>260</v>
      </c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  <c r="Y45" s="375"/>
      <c r="Z45" s="375"/>
      <c r="AA45" s="375"/>
      <c r="AB45" s="376"/>
      <c r="AC45" s="695" t="s">
        <v>261</v>
      </c>
      <c r="AD45" s="696"/>
      <c r="AE45" s="398">
        <f>SUM(AE39:AH44)</f>
        <v>104475316</v>
      </c>
      <c r="AF45" s="399"/>
      <c r="AG45" s="399"/>
      <c r="AH45" s="400"/>
      <c r="AI45" s="398">
        <f>SUM(AI39,AI40:AL44)</f>
        <v>123155658</v>
      </c>
      <c r="AJ45" s="399"/>
      <c r="AK45" s="399"/>
      <c r="AL45" s="400"/>
      <c r="AM45" s="398">
        <f>SUM(AM39,AM44)</f>
        <v>123155658</v>
      </c>
      <c r="AN45" s="399"/>
      <c r="AO45" s="399"/>
      <c r="AP45" s="400"/>
      <c r="AQ45" s="480">
        <f t="shared" si="0"/>
        <v>1</v>
      </c>
      <c r="AR45" s="481"/>
      <c r="AV45" s="174"/>
    </row>
    <row r="46" spans="1:56" ht="20.100000000000001" customHeight="1" x14ac:dyDescent="0.2">
      <c r="A46" s="436" t="s">
        <v>13</v>
      </c>
      <c r="B46" s="424"/>
      <c r="C46" s="300" t="s">
        <v>262</v>
      </c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2"/>
      <c r="AC46" s="461" t="s">
        <v>263</v>
      </c>
      <c r="AD46" s="462"/>
      <c r="AE46" s="487">
        <v>0</v>
      </c>
      <c r="AF46" s="488"/>
      <c r="AG46" s="488"/>
      <c r="AH46" s="489"/>
      <c r="AI46" s="487">
        <v>0</v>
      </c>
      <c r="AJ46" s="488"/>
      <c r="AK46" s="488"/>
      <c r="AL46" s="489"/>
      <c r="AM46" s="714">
        <v>0</v>
      </c>
      <c r="AN46" s="715"/>
      <c r="AO46" s="715"/>
      <c r="AP46" s="716"/>
      <c r="AQ46" s="478" t="str">
        <f t="shared" si="0"/>
        <v>n.é.</v>
      </c>
      <c r="AR46" s="479"/>
    </row>
    <row r="47" spans="1:56" s="4" customFormat="1" ht="20.100000000000001" customHeight="1" x14ac:dyDescent="0.2">
      <c r="A47" s="666" t="s">
        <v>457</v>
      </c>
      <c r="B47" s="667"/>
      <c r="C47" s="679" t="s">
        <v>467</v>
      </c>
      <c r="D47" s="680"/>
      <c r="E47" s="680"/>
      <c r="F47" s="680"/>
      <c r="G47" s="680"/>
      <c r="H47" s="680"/>
      <c r="I47" s="680"/>
      <c r="J47" s="680"/>
      <c r="K47" s="680"/>
      <c r="L47" s="680"/>
      <c r="M47" s="680"/>
      <c r="N47" s="680"/>
      <c r="O47" s="680"/>
      <c r="P47" s="680"/>
      <c r="Q47" s="680"/>
      <c r="R47" s="680"/>
      <c r="S47" s="680"/>
      <c r="T47" s="680"/>
      <c r="U47" s="680"/>
      <c r="V47" s="680"/>
      <c r="W47" s="680"/>
      <c r="X47" s="680"/>
      <c r="Y47" s="680"/>
      <c r="Z47" s="680"/>
      <c r="AA47" s="680"/>
      <c r="AB47" s="681"/>
      <c r="AC47" s="671" t="s">
        <v>457</v>
      </c>
      <c r="AD47" s="672"/>
      <c r="AE47" s="682">
        <v>0</v>
      </c>
      <c r="AF47" s="683"/>
      <c r="AG47" s="683"/>
      <c r="AH47" s="684"/>
      <c r="AI47" s="682">
        <v>0</v>
      </c>
      <c r="AJ47" s="683"/>
      <c r="AK47" s="683"/>
      <c r="AL47" s="684"/>
      <c r="AM47" s="761">
        <v>0</v>
      </c>
      <c r="AN47" s="762"/>
      <c r="AO47" s="762"/>
      <c r="AP47" s="763"/>
      <c r="AQ47" s="416" t="s">
        <v>571</v>
      </c>
      <c r="AR47" s="417"/>
    </row>
    <row r="48" spans="1:56" ht="28.5" customHeight="1" x14ac:dyDescent="0.2">
      <c r="A48" s="436" t="s">
        <v>14</v>
      </c>
      <c r="B48" s="424"/>
      <c r="C48" s="300" t="s">
        <v>429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2"/>
      <c r="AC48" s="461" t="s">
        <v>264</v>
      </c>
      <c r="AD48" s="462"/>
      <c r="AE48" s="487">
        <v>0</v>
      </c>
      <c r="AF48" s="488"/>
      <c r="AG48" s="488"/>
      <c r="AH48" s="489"/>
      <c r="AI48" s="487">
        <v>0</v>
      </c>
      <c r="AJ48" s="488"/>
      <c r="AK48" s="488"/>
      <c r="AL48" s="489"/>
      <c r="AM48" s="717">
        <v>0</v>
      </c>
      <c r="AN48" s="718"/>
      <c r="AO48" s="718"/>
      <c r="AP48" s="719"/>
      <c r="AQ48" s="478" t="str">
        <f t="shared" ref="AQ48:AQ58" si="1">IF(AI48&gt;0,AM48/AI48,"n.é.")</f>
        <v>n.é.</v>
      </c>
      <c r="AR48" s="479"/>
    </row>
    <row r="49" spans="1:44" ht="27" customHeight="1" x14ac:dyDescent="0.2">
      <c r="A49" s="436" t="s">
        <v>15</v>
      </c>
      <c r="B49" s="424"/>
      <c r="C49" s="300" t="s">
        <v>430</v>
      </c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2"/>
      <c r="AC49" s="461" t="s">
        <v>265</v>
      </c>
      <c r="AD49" s="462"/>
      <c r="AE49" s="487">
        <v>0</v>
      </c>
      <c r="AF49" s="488"/>
      <c r="AG49" s="488"/>
      <c r="AH49" s="489"/>
      <c r="AI49" s="487">
        <v>0</v>
      </c>
      <c r="AJ49" s="488"/>
      <c r="AK49" s="488"/>
      <c r="AL49" s="489"/>
      <c r="AM49" s="717">
        <v>0</v>
      </c>
      <c r="AN49" s="718"/>
      <c r="AO49" s="718"/>
      <c r="AP49" s="719"/>
      <c r="AQ49" s="478" t="str">
        <f t="shared" si="1"/>
        <v>n.é.</v>
      </c>
      <c r="AR49" s="479"/>
    </row>
    <row r="50" spans="1:44" ht="28.5" customHeight="1" x14ac:dyDescent="0.2">
      <c r="A50" s="436" t="s">
        <v>53</v>
      </c>
      <c r="B50" s="424"/>
      <c r="C50" s="300" t="s">
        <v>431</v>
      </c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2"/>
      <c r="AC50" s="461" t="s">
        <v>266</v>
      </c>
      <c r="AD50" s="462"/>
      <c r="AE50" s="487">
        <v>0</v>
      </c>
      <c r="AF50" s="488"/>
      <c r="AG50" s="488"/>
      <c r="AH50" s="489"/>
      <c r="AI50" s="487">
        <v>0</v>
      </c>
      <c r="AJ50" s="488"/>
      <c r="AK50" s="488"/>
      <c r="AL50" s="489"/>
      <c r="AM50" s="717">
        <v>0</v>
      </c>
      <c r="AN50" s="718"/>
      <c r="AO50" s="718"/>
      <c r="AP50" s="719"/>
      <c r="AQ50" s="478" t="str">
        <f t="shared" si="1"/>
        <v>n.é.</v>
      </c>
      <c r="AR50" s="479"/>
    </row>
    <row r="51" spans="1:44" ht="32.25" customHeight="1" x14ac:dyDescent="0.2">
      <c r="A51" s="436" t="s">
        <v>54</v>
      </c>
      <c r="B51" s="424"/>
      <c r="C51" s="300" t="s">
        <v>267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2"/>
      <c r="AC51" s="461" t="s">
        <v>268</v>
      </c>
      <c r="AD51" s="462"/>
      <c r="AE51" s="487">
        <v>0</v>
      </c>
      <c r="AF51" s="488"/>
      <c r="AG51" s="488"/>
      <c r="AH51" s="489"/>
      <c r="AI51" s="487">
        <v>26967876</v>
      </c>
      <c r="AJ51" s="488"/>
      <c r="AK51" s="488"/>
      <c r="AL51" s="489"/>
      <c r="AM51" s="487">
        <v>26967876</v>
      </c>
      <c r="AN51" s="488"/>
      <c r="AO51" s="488"/>
      <c r="AP51" s="489"/>
      <c r="AQ51" s="478">
        <f t="shared" si="1"/>
        <v>1</v>
      </c>
      <c r="AR51" s="479"/>
    </row>
    <row r="52" spans="1:44" s="2" customFormat="1" ht="34.5" customHeight="1" x14ac:dyDescent="0.2">
      <c r="A52" s="435" t="s">
        <v>55</v>
      </c>
      <c r="B52" s="425"/>
      <c r="C52" s="374" t="s">
        <v>269</v>
      </c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6"/>
      <c r="AC52" s="695" t="s">
        <v>270</v>
      </c>
      <c r="AD52" s="696"/>
      <c r="AE52" s="398">
        <f>SUM(AE46:AH51)-AE47</f>
        <v>0</v>
      </c>
      <c r="AF52" s="399"/>
      <c r="AG52" s="399"/>
      <c r="AH52" s="400"/>
      <c r="AI52" s="398">
        <v>26967876</v>
      </c>
      <c r="AJ52" s="399"/>
      <c r="AK52" s="399"/>
      <c r="AL52" s="400"/>
      <c r="AM52" s="398">
        <v>26967876</v>
      </c>
      <c r="AN52" s="399"/>
      <c r="AO52" s="399"/>
      <c r="AP52" s="400"/>
      <c r="AQ52" s="480">
        <f t="shared" si="1"/>
        <v>1</v>
      </c>
      <c r="AR52" s="481"/>
    </row>
    <row r="53" spans="1:44" ht="20.100000000000001" customHeight="1" x14ac:dyDescent="0.2">
      <c r="A53" s="436" t="s">
        <v>56</v>
      </c>
      <c r="B53" s="424"/>
      <c r="C53" s="300" t="s">
        <v>271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2"/>
      <c r="AC53" s="461" t="s">
        <v>272</v>
      </c>
      <c r="AD53" s="462"/>
      <c r="AE53" s="487">
        <v>0</v>
      </c>
      <c r="AF53" s="488"/>
      <c r="AG53" s="488"/>
      <c r="AH53" s="489"/>
      <c r="AI53" s="487">
        <v>0</v>
      </c>
      <c r="AJ53" s="488"/>
      <c r="AK53" s="488"/>
      <c r="AL53" s="489"/>
      <c r="AM53" s="487">
        <v>0</v>
      </c>
      <c r="AN53" s="488"/>
      <c r="AO53" s="488"/>
      <c r="AP53" s="489"/>
      <c r="AQ53" s="478" t="str">
        <f t="shared" si="1"/>
        <v>n.é.</v>
      </c>
      <c r="AR53" s="479"/>
    </row>
    <row r="54" spans="1:44" ht="20.100000000000001" customHeight="1" x14ac:dyDescent="0.2">
      <c r="A54" s="436" t="s">
        <v>106</v>
      </c>
      <c r="B54" s="424"/>
      <c r="C54" s="300" t="s">
        <v>273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2"/>
      <c r="AC54" s="461" t="s">
        <v>274</v>
      </c>
      <c r="AD54" s="462"/>
      <c r="AE54" s="487">
        <v>0</v>
      </c>
      <c r="AF54" s="488"/>
      <c r="AG54" s="488"/>
      <c r="AH54" s="489"/>
      <c r="AI54" s="487">
        <v>0</v>
      </c>
      <c r="AJ54" s="488"/>
      <c r="AK54" s="488"/>
      <c r="AL54" s="489"/>
      <c r="AM54" s="487">
        <v>0</v>
      </c>
      <c r="AN54" s="488"/>
      <c r="AO54" s="488"/>
      <c r="AP54" s="489"/>
      <c r="AQ54" s="478" t="str">
        <f t="shared" si="1"/>
        <v>n.é.</v>
      </c>
      <c r="AR54" s="479"/>
    </row>
    <row r="55" spans="1:44" s="2" customFormat="1" ht="20.100000000000001" customHeight="1" x14ac:dyDescent="0.2">
      <c r="A55" s="435" t="s">
        <v>107</v>
      </c>
      <c r="B55" s="425"/>
      <c r="C55" s="374" t="s">
        <v>275</v>
      </c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6"/>
      <c r="AC55" s="482" t="s">
        <v>276</v>
      </c>
      <c r="AD55" s="483"/>
      <c r="AE55" s="456">
        <f>SUM(AE53:AH54)</f>
        <v>0</v>
      </c>
      <c r="AF55" s="457"/>
      <c r="AG55" s="457"/>
      <c r="AH55" s="458"/>
      <c r="AI55" s="456">
        <v>0</v>
      </c>
      <c r="AJ55" s="457"/>
      <c r="AK55" s="457"/>
      <c r="AL55" s="458"/>
      <c r="AM55" s="456">
        <v>0</v>
      </c>
      <c r="AN55" s="457"/>
      <c r="AO55" s="457"/>
      <c r="AP55" s="458"/>
      <c r="AQ55" s="480" t="str">
        <f t="shared" si="1"/>
        <v>n.é.</v>
      </c>
      <c r="AR55" s="481"/>
    </row>
    <row r="56" spans="1:44" ht="20.100000000000001" customHeight="1" x14ac:dyDescent="0.2">
      <c r="A56" s="436" t="s">
        <v>179</v>
      </c>
      <c r="B56" s="424"/>
      <c r="C56" s="300" t="s">
        <v>277</v>
      </c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2"/>
      <c r="AC56" s="461" t="s">
        <v>278</v>
      </c>
      <c r="AD56" s="462"/>
      <c r="AE56" s="487">
        <v>0</v>
      </c>
      <c r="AF56" s="488"/>
      <c r="AG56" s="488"/>
      <c r="AH56" s="489"/>
      <c r="AI56" s="487">
        <v>0</v>
      </c>
      <c r="AJ56" s="488"/>
      <c r="AK56" s="488"/>
      <c r="AL56" s="489"/>
      <c r="AM56" s="487">
        <v>0</v>
      </c>
      <c r="AN56" s="488"/>
      <c r="AO56" s="488"/>
      <c r="AP56" s="489"/>
      <c r="AQ56" s="478" t="str">
        <f t="shared" si="1"/>
        <v>n.é.</v>
      </c>
      <c r="AR56" s="479"/>
    </row>
    <row r="57" spans="1:44" ht="20.100000000000001" customHeight="1" x14ac:dyDescent="0.2">
      <c r="A57" s="436" t="s">
        <v>180</v>
      </c>
      <c r="B57" s="424"/>
      <c r="C57" s="300" t="s">
        <v>279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2"/>
      <c r="AC57" s="461" t="s">
        <v>280</v>
      </c>
      <c r="AD57" s="462"/>
      <c r="AE57" s="487">
        <v>0</v>
      </c>
      <c r="AF57" s="488"/>
      <c r="AG57" s="488"/>
      <c r="AH57" s="489"/>
      <c r="AI57" s="487">
        <v>0</v>
      </c>
      <c r="AJ57" s="488"/>
      <c r="AK57" s="488"/>
      <c r="AL57" s="489"/>
      <c r="AM57" s="487">
        <v>0</v>
      </c>
      <c r="AN57" s="488"/>
      <c r="AO57" s="488"/>
      <c r="AP57" s="489"/>
      <c r="AQ57" s="478" t="str">
        <f t="shared" si="1"/>
        <v>n.é.</v>
      </c>
      <c r="AR57" s="479"/>
    </row>
    <row r="58" spans="1:44" ht="20.100000000000001" customHeight="1" x14ac:dyDescent="0.2">
      <c r="A58" s="436" t="s">
        <v>181</v>
      </c>
      <c r="B58" s="424"/>
      <c r="C58" s="300" t="s">
        <v>281</v>
      </c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2"/>
      <c r="AC58" s="461" t="s">
        <v>282</v>
      </c>
      <c r="AD58" s="462"/>
      <c r="AE58" s="487">
        <f>SUM(AE59)</f>
        <v>0</v>
      </c>
      <c r="AF58" s="488"/>
      <c r="AG58" s="488"/>
      <c r="AH58" s="489"/>
      <c r="AI58" s="487">
        <v>0</v>
      </c>
      <c r="AJ58" s="488"/>
      <c r="AK58" s="488"/>
      <c r="AL58" s="489"/>
      <c r="AM58" s="714">
        <v>0</v>
      </c>
      <c r="AN58" s="715"/>
      <c r="AO58" s="715"/>
      <c r="AP58" s="716"/>
      <c r="AQ58" s="478" t="str">
        <f t="shared" si="1"/>
        <v>n.é.</v>
      </c>
      <c r="AR58" s="479"/>
    </row>
    <row r="59" spans="1:44" s="4" customFormat="1" ht="20.100000000000001" customHeight="1" x14ac:dyDescent="0.2">
      <c r="A59" s="666" t="s">
        <v>457</v>
      </c>
      <c r="B59" s="667"/>
      <c r="C59" s="668" t="s">
        <v>464</v>
      </c>
      <c r="D59" s="669"/>
      <c r="E59" s="669"/>
      <c r="F59" s="669"/>
      <c r="G59" s="669"/>
      <c r="H59" s="669"/>
      <c r="I59" s="669"/>
      <c r="J59" s="669"/>
      <c r="K59" s="669"/>
      <c r="L59" s="669"/>
      <c r="M59" s="669"/>
      <c r="N59" s="669"/>
      <c r="O59" s="669"/>
      <c r="P59" s="669"/>
      <c r="Q59" s="669"/>
      <c r="R59" s="669"/>
      <c r="S59" s="669"/>
      <c r="T59" s="669"/>
      <c r="U59" s="669"/>
      <c r="V59" s="669"/>
      <c r="W59" s="669"/>
      <c r="X59" s="669"/>
      <c r="Y59" s="669"/>
      <c r="Z59" s="669"/>
      <c r="AA59" s="669"/>
      <c r="AB59" s="670"/>
      <c r="AC59" s="671" t="s">
        <v>457</v>
      </c>
      <c r="AD59" s="672"/>
      <c r="AE59" s="682">
        <v>0</v>
      </c>
      <c r="AF59" s="683"/>
      <c r="AG59" s="683"/>
      <c r="AH59" s="684"/>
      <c r="AI59" s="682">
        <v>0</v>
      </c>
      <c r="AJ59" s="683"/>
      <c r="AK59" s="683"/>
      <c r="AL59" s="684"/>
      <c r="AM59" s="761">
        <v>0</v>
      </c>
      <c r="AN59" s="762"/>
      <c r="AO59" s="762"/>
      <c r="AP59" s="763"/>
      <c r="AQ59" s="416" t="s">
        <v>571</v>
      </c>
      <c r="AR59" s="417"/>
    </row>
    <row r="60" spans="1:44" ht="20.100000000000001" customHeight="1" x14ac:dyDescent="0.2">
      <c r="A60" s="436" t="s">
        <v>182</v>
      </c>
      <c r="B60" s="424"/>
      <c r="C60" s="300" t="s">
        <v>283</v>
      </c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2"/>
      <c r="AC60" s="482" t="s">
        <v>284</v>
      </c>
      <c r="AD60" s="483"/>
      <c r="AE60" s="686">
        <v>48250000</v>
      </c>
      <c r="AF60" s="687"/>
      <c r="AG60" s="687"/>
      <c r="AH60" s="688"/>
      <c r="AI60" s="686">
        <f>SUM(AI61)</f>
        <v>45073559</v>
      </c>
      <c r="AJ60" s="687"/>
      <c r="AK60" s="687"/>
      <c r="AL60" s="688"/>
      <c r="AM60" s="711">
        <f>SUM(AM61)</f>
        <v>40513656</v>
      </c>
      <c r="AN60" s="712"/>
      <c r="AO60" s="712"/>
      <c r="AP60" s="713"/>
      <c r="AQ60" s="478">
        <f>IF(AI60&gt;0,AM60/AI60,"n.é.")</f>
        <v>0.89883419234766881</v>
      </c>
      <c r="AR60" s="479"/>
    </row>
    <row r="61" spans="1:44" s="4" customFormat="1" ht="20.100000000000001" customHeight="1" x14ac:dyDescent="0.2">
      <c r="A61" s="666" t="s">
        <v>457</v>
      </c>
      <c r="B61" s="667"/>
      <c r="C61" s="679" t="s">
        <v>465</v>
      </c>
      <c r="D61" s="680"/>
      <c r="E61" s="680"/>
      <c r="F61" s="680"/>
      <c r="G61" s="680"/>
      <c r="H61" s="680"/>
      <c r="I61" s="680"/>
      <c r="J61" s="680"/>
      <c r="K61" s="680"/>
      <c r="L61" s="680"/>
      <c r="M61" s="680"/>
      <c r="N61" s="680"/>
      <c r="O61" s="680"/>
      <c r="P61" s="680"/>
      <c r="Q61" s="680"/>
      <c r="R61" s="680"/>
      <c r="S61" s="680"/>
      <c r="T61" s="680"/>
      <c r="U61" s="680"/>
      <c r="V61" s="680"/>
      <c r="W61" s="680"/>
      <c r="X61" s="680"/>
      <c r="Y61" s="680"/>
      <c r="Z61" s="680"/>
      <c r="AA61" s="680"/>
      <c r="AB61" s="681"/>
      <c r="AC61" s="671" t="s">
        <v>457</v>
      </c>
      <c r="AD61" s="672"/>
      <c r="AE61" s="682">
        <v>48250000</v>
      </c>
      <c r="AF61" s="683"/>
      <c r="AG61" s="683"/>
      <c r="AH61" s="684"/>
      <c r="AI61" s="682">
        <v>45073559</v>
      </c>
      <c r="AJ61" s="683"/>
      <c r="AK61" s="683"/>
      <c r="AL61" s="684"/>
      <c r="AM61" s="702">
        <v>40513656</v>
      </c>
      <c r="AN61" s="703"/>
      <c r="AO61" s="703"/>
      <c r="AP61" s="704"/>
      <c r="AQ61" s="416" t="s">
        <v>571</v>
      </c>
      <c r="AR61" s="417"/>
    </row>
    <row r="62" spans="1:44" ht="20.100000000000001" customHeight="1" x14ac:dyDescent="0.2">
      <c r="A62" s="436" t="s">
        <v>183</v>
      </c>
      <c r="B62" s="424"/>
      <c r="C62" s="300" t="s">
        <v>285</v>
      </c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2"/>
      <c r="AC62" s="461" t="s">
        <v>286</v>
      </c>
      <c r="AD62" s="462"/>
      <c r="AE62" s="487">
        <v>0</v>
      </c>
      <c r="AF62" s="488"/>
      <c r="AG62" s="488"/>
      <c r="AH62" s="489"/>
      <c r="AI62" s="487">
        <v>0</v>
      </c>
      <c r="AJ62" s="488"/>
      <c r="AK62" s="488"/>
      <c r="AL62" s="489"/>
      <c r="AM62" s="487">
        <v>0</v>
      </c>
      <c r="AN62" s="488"/>
      <c r="AO62" s="488"/>
      <c r="AP62" s="489"/>
      <c r="AQ62" s="478" t="str">
        <f t="shared" ref="AQ62:AQ66" si="2">IF(AI62&gt;0,AM62/AI62,"n.é.")</f>
        <v>n.é.</v>
      </c>
      <c r="AR62" s="479"/>
    </row>
    <row r="63" spans="1:44" ht="20.100000000000001" customHeight="1" x14ac:dyDescent="0.2">
      <c r="A63" s="436" t="s">
        <v>184</v>
      </c>
      <c r="B63" s="424"/>
      <c r="C63" s="300" t="s">
        <v>287</v>
      </c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2"/>
      <c r="AC63" s="461" t="s">
        <v>288</v>
      </c>
      <c r="AD63" s="462"/>
      <c r="AE63" s="487">
        <v>0</v>
      </c>
      <c r="AF63" s="488"/>
      <c r="AG63" s="488"/>
      <c r="AH63" s="489"/>
      <c r="AI63" s="487">
        <v>0</v>
      </c>
      <c r="AJ63" s="488"/>
      <c r="AK63" s="488"/>
      <c r="AL63" s="489"/>
      <c r="AM63" s="487">
        <v>0</v>
      </c>
      <c r="AN63" s="488"/>
      <c r="AO63" s="488"/>
      <c r="AP63" s="489"/>
      <c r="AQ63" s="478" t="str">
        <f t="shared" si="2"/>
        <v>n.é.</v>
      </c>
      <c r="AR63" s="479"/>
    </row>
    <row r="64" spans="1:44" ht="20.100000000000001" customHeight="1" x14ac:dyDescent="0.2">
      <c r="A64" s="436" t="s">
        <v>185</v>
      </c>
      <c r="B64" s="424"/>
      <c r="C64" s="300" t="s">
        <v>289</v>
      </c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2"/>
      <c r="AC64" s="461" t="s">
        <v>290</v>
      </c>
      <c r="AD64" s="462"/>
      <c r="AE64" s="686">
        <v>0</v>
      </c>
      <c r="AF64" s="687"/>
      <c r="AG64" s="687"/>
      <c r="AH64" s="688"/>
      <c r="AI64" s="686">
        <v>0</v>
      </c>
      <c r="AJ64" s="687"/>
      <c r="AK64" s="687"/>
      <c r="AL64" s="688"/>
      <c r="AM64" s="711">
        <v>0</v>
      </c>
      <c r="AN64" s="712"/>
      <c r="AO64" s="712"/>
      <c r="AP64" s="713"/>
      <c r="AQ64" s="478" t="str">
        <f t="shared" si="2"/>
        <v>n.é.</v>
      </c>
      <c r="AR64" s="479"/>
    </row>
    <row r="65" spans="1:56" ht="20.100000000000001" customHeight="1" x14ac:dyDescent="0.2">
      <c r="A65" s="436" t="s">
        <v>186</v>
      </c>
      <c r="B65" s="424"/>
      <c r="C65" s="300" t="s">
        <v>291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2"/>
      <c r="AC65" s="461" t="s">
        <v>292</v>
      </c>
      <c r="AD65" s="462"/>
      <c r="AE65" s="487">
        <v>0</v>
      </c>
      <c r="AF65" s="488"/>
      <c r="AG65" s="488"/>
      <c r="AH65" s="489"/>
      <c r="AI65" s="487">
        <v>0</v>
      </c>
      <c r="AJ65" s="488"/>
      <c r="AK65" s="488"/>
      <c r="AL65" s="489"/>
      <c r="AM65" s="692">
        <v>0</v>
      </c>
      <c r="AN65" s="693"/>
      <c r="AO65" s="693"/>
      <c r="AP65" s="694"/>
      <c r="AQ65" s="478" t="str">
        <f t="shared" si="2"/>
        <v>n.é.</v>
      </c>
      <c r="AR65" s="479"/>
    </row>
    <row r="66" spans="1:56" s="2" customFormat="1" ht="20.100000000000001" customHeight="1" x14ac:dyDescent="0.2">
      <c r="A66" s="435" t="s">
        <v>187</v>
      </c>
      <c r="B66" s="425"/>
      <c r="C66" s="374" t="s">
        <v>293</v>
      </c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6"/>
      <c r="AC66" s="482" t="s">
        <v>294</v>
      </c>
      <c r="AD66" s="483"/>
      <c r="AE66" s="429">
        <f>SUM(AE60,AE64)</f>
        <v>48250000</v>
      </c>
      <c r="AF66" s="430"/>
      <c r="AG66" s="430"/>
      <c r="AH66" s="431"/>
      <c r="AI66" s="429">
        <f>SUM(AI58,AI60,AI62:AL65)</f>
        <v>45073559</v>
      </c>
      <c r="AJ66" s="430"/>
      <c r="AK66" s="430"/>
      <c r="AL66" s="431"/>
      <c r="AM66" s="429">
        <f>SUM(AM60,AM64)</f>
        <v>40513656</v>
      </c>
      <c r="AN66" s="430"/>
      <c r="AO66" s="430"/>
      <c r="AP66" s="431"/>
      <c r="AQ66" s="480">
        <f t="shared" si="2"/>
        <v>0.89883419234766881</v>
      </c>
      <c r="AR66" s="481"/>
      <c r="AT66" s="174"/>
    </row>
    <row r="67" spans="1:56" ht="20.100000000000001" customHeight="1" x14ac:dyDescent="0.2">
      <c r="A67" s="436" t="s">
        <v>188</v>
      </c>
      <c r="B67" s="424"/>
      <c r="C67" s="300" t="s">
        <v>295</v>
      </c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2"/>
      <c r="AC67" s="482" t="s">
        <v>296</v>
      </c>
      <c r="AD67" s="483"/>
      <c r="AE67" s="708">
        <f>SUM(AE68:AH69)</f>
        <v>395030</v>
      </c>
      <c r="AF67" s="709"/>
      <c r="AG67" s="709"/>
      <c r="AH67" s="710"/>
      <c r="AI67" s="708">
        <v>656875</v>
      </c>
      <c r="AJ67" s="709"/>
      <c r="AK67" s="709"/>
      <c r="AL67" s="710"/>
      <c r="AM67" s="708">
        <v>172248</v>
      </c>
      <c r="AN67" s="709"/>
      <c r="AO67" s="709"/>
      <c r="AP67" s="710"/>
      <c r="AQ67" s="478">
        <v>0.3</v>
      </c>
      <c r="AR67" s="479"/>
    </row>
    <row r="68" spans="1:56" s="4" customFormat="1" ht="27" customHeight="1" x14ac:dyDescent="0.2">
      <c r="A68" s="666" t="s">
        <v>457</v>
      </c>
      <c r="B68" s="667"/>
      <c r="C68" s="679" t="s">
        <v>909</v>
      </c>
      <c r="D68" s="680"/>
      <c r="E68" s="680"/>
      <c r="F68" s="680"/>
      <c r="G68" s="680"/>
      <c r="H68" s="680"/>
      <c r="I68" s="680"/>
      <c r="J68" s="680"/>
      <c r="K68" s="680"/>
      <c r="L68" s="680"/>
      <c r="M68" s="680"/>
      <c r="N68" s="680"/>
      <c r="O68" s="680"/>
      <c r="P68" s="680"/>
      <c r="Q68" s="680"/>
      <c r="R68" s="680"/>
      <c r="S68" s="680"/>
      <c r="T68" s="680"/>
      <c r="U68" s="680"/>
      <c r="V68" s="680"/>
      <c r="W68" s="680"/>
      <c r="X68" s="680"/>
      <c r="Y68" s="680"/>
      <c r="Z68" s="680"/>
      <c r="AA68" s="680"/>
      <c r="AB68" s="681"/>
      <c r="AC68" s="671" t="s">
        <v>457</v>
      </c>
      <c r="AD68" s="672"/>
      <c r="AE68" s="682">
        <v>365030</v>
      </c>
      <c r="AF68" s="683"/>
      <c r="AG68" s="683"/>
      <c r="AH68" s="684"/>
      <c r="AI68" s="682">
        <v>521875</v>
      </c>
      <c r="AJ68" s="683"/>
      <c r="AK68" s="683"/>
      <c r="AL68" s="684"/>
      <c r="AM68" s="689">
        <v>37248</v>
      </c>
      <c r="AN68" s="690"/>
      <c r="AO68" s="690"/>
      <c r="AP68" s="691"/>
      <c r="AQ68" s="416" t="s">
        <v>571</v>
      </c>
      <c r="AR68" s="417"/>
    </row>
    <row r="69" spans="1:56" s="4" customFormat="1" ht="20.100000000000001" customHeight="1" x14ac:dyDescent="0.2">
      <c r="A69" s="666" t="s">
        <v>457</v>
      </c>
      <c r="B69" s="667"/>
      <c r="C69" s="679" t="s">
        <v>466</v>
      </c>
      <c r="D69" s="680"/>
      <c r="E69" s="680"/>
      <c r="F69" s="680"/>
      <c r="G69" s="680"/>
      <c r="H69" s="680"/>
      <c r="I69" s="680"/>
      <c r="J69" s="680"/>
      <c r="K69" s="680"/>
      <c r="L69" s="680"/>
      <c r="M69" s="680"/>
      <c r="N69" s="680"/>
      <c r="O69" s="680"/>
      <c r="P69" s="680"/>
      <c r="Q69" s="680"/>
      <c r="R69" s="680"/>
      <c r="S69" s="680"/>
      <c r="T69" s="680"/>
      <c r="U69" s="680"/>
      <c r="V69" s="680"/>
      <c r="W69" s="680"/>
      <c r="X69" s="680"/>
      <c r="Y69" s="680"/>
      <c r="Z69" s="680"/>
      <c r="AA69" s="680"/>
      <c r="AB69" s="681"/>
      <c r="AC69" s="671" t="s">
        <v>457</v>
      </c>
      <c r="AD69" s="672"/>
      <c r="AE69" s="682">
        <v>30000</v>
      </c>
      <c r="AF69" s="683"/>
      <c r="AG69" s="683"/>
      <c r="AH69" s="684"/>
      <c r="AI69" s="682">
        <v>135000</v>
      </c>
      <c r="AJ69" s="683"/>
      <c r="AK69" s="683"/>
      <c r="AL69" s="684"/>
      <c r="AM69" s="689">
        <v>135000</v>
      </c>
      <c r="AN69" s="690"/>
      <c r="AO69" s="690"/>
      <c r="AP69" s="691"/>
      <c r="AQ69" s="416" t="s">
        <v>571</v>
      </c>
      <c r="AR69" s="417"/>
      <c r="BD69" s="186"/>
    </row>
    <row r="70" spans="1:56" s="2" customFormat="1" ht="20.100000000000001" customHeight="1" x14ac:dyDescent="0.2">
      <c r="A70" s="435" t="s">
        <v>189</v>
      </c>
      <c r="B70" s="425"/>
      <c r="C70" s="374" t="s">
        <v>297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6"/>
      <c r="AC70" s="695" t="s">
        <v>298</v>
      </c>
      <c r="AD70" s="696"/>
      <c r="AE70" s="398">
        <f>SUM(AE66,AE67)</f>
        <v>48645030</v>
      </c>
      <c r="AF70" s="399"/>
      <c r="AG70" s="399"/>
      <c r="AH70" s="400"/>
      <c r="AI70" s="398">
        <f>SUM(AI66,AI67)</f>
        <v>45730434</v>
      </c>
      <c r="AJ70" s="399"/>
      <c r="AK70" s="399"/>
      <c r="AL70" s="400"/>
      <c r="AM70" s="398">
        <f>SUM(AM66,AM67)</f>
        <v>40685904</v>
      </c>
      <c r="AN70" s="399"/>
      <c r="AO70" s="399"/>
      <c r="AP70" s="400"/>
      <c r="AQ70" s="480">
        <f t="shared" ref="AQ70:AQ75" si="3">IF(AI70&gt;0,AM70/AI70,"n.é.")</f>
        <v>0.88968987261306109</v>
      </c>
      <c r="AR70" s="481"/>
      <c r="BD70" s="174"/>
    </row>
    <row r="71" spans="1:56" ht="20.100000000000001" customHeight="1" x14ac:dyDescent="0.2">
      <c r="A71" s="436" t="s">
        <v>190</v>
      </c>
      <c r="B71" s="424"/>
      <c r="C71" s="300" t="s">
        <v>299</v>
      </c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2"/>
      <c r="AC71" s="461" t="s">
        <v>300</v>
      </c>
      <c r="AD71" s="462"/>
      <c r="AE71" s="487">
        <v>0</v>
      </c>
      <c r="AF71" s="488"/>
      <c r="AG71" s="488"/>
      <c r="AH71" s="489"/>
      <c r="AI71" s="487">
        <v>0</v>
      </c>
      <c r="AJ71" s="488"/>
      <c r="AK71" s="488"/>
      <c r="AL71" s="489"/>
      <c r="AM71" s="692">
        <v>0</v>
      </c>
      <c r="AN71" s="693"/>
      <c r="AO71" s="693"/>
      <c r="AP71" s="694"/>
      <c r="AQ71" s="478" t="str">
        <f t="shared" si="3"/>
        <v>n.é.</v>
      </c>
      <c r="AR71" s="479"/>
    </row>
    <row r="72" spans="1:56" ht="20.100000000000001" customHeight="1" x14ac:dyDescent="0.2">
      <c r="A72" s="436" t="s">
        <v>191</v>
      </c>
      <c r="B72" s="424"/>
      <c r="C72" s="300" t="s">
        <v>301</v>
      </c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2"/>
      <c r="AC72" s="482" t="s">
        <v>302</v>
      </c>
      <c r="AD72" s="483"/>
      <c r="AE72" s="676">
        <v>159873</v>
      </c>
      <c r="AF72" s="677"/>
      <c r="AG72" s="677"/>
      <c r="AH72" s="678"/>
      <c r="AI72" s="676">
        <v>83305</v>
      </c>
      <c r="AJ72" s="677"/>
      <c r="AK72" s="677"/>
      <c r="AL72" s="678"/>
      <c r="AM72" s="676">
        <v>83305</v>
      </c>
      <c r="AN72" s="677"/>
      <c r="AO72" s="677"/>
      <c r="AP72" s="678"/>
      <c r="AQ72" s="478">
        <f t="shared" si="3"/>
        <v>1</v>
      </c>
      <c r="AR72" s="479"/>
    </row>
    <row r="73" spans="1:56" ht="20.100000000000001" customHeight="1" x14ac:dyDescent="0.2">
      <c r="A73" s="436" t="s">
        <v>192</v>
      </c>
      <c r="B73" s="424"/>
      <c r="C73" s="300" t="s">
        <v>303</v>
      </c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2"/>
      <c r="AC73" s="482" t="s">
        <v>304</v>
      </c>
      <c r="AD73" s="483"/>
      <c r="AE73" s="676">
        <v>795191</v>
      </c>
      <c r="AF73" s="677"/>
      <c r="AG73" s="677"/>
      <c r="AH73" s="678"/>
      <c r="AI73" s="676">
        <v>836431</v>
      </c>
      <c r="AJ73" s="677"/>
      <c r="AK73" s="677"/>
      <c r="AL73" s="678"/>
      <c r="AM73" s="676">
        <v>836431</v>
      </c>
      <c r="AN73" s="677"/>
      <c r="AO73" s="677"/>
      <c r="AP73" s="678"/>
      <c r="AQ73" s="289">
        <f t="shared" si="3"/>
        <v>1</v>
      </c>
      <c r="AR73" s="290"/>
    </row>
    <row r="74" spans="1:56" ht="20.100000000000001" customHeight="1" x14ac:dyDescent="0.2">
      <c r="A74" s="436" t="s">
        <v>193</v>
      </c>
      <c r="B74" s="424"/>
      <c r="C74" s="300" t="s">
        <v>305</v>
      </c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2"/>
      <c r="AC74" s="482" t="s">
        <v>306</v>
      </c>
      <c r="AD74" s="483"/>
      <c r="AE74" s="676">
        <v>1198408</v>
      </c>
      <c r="AF74" s="677"/>
      <c r="AG74" s="677"/>
      <c r="AH74" s="678"/>
      <c r="AI74" s="676">
        <v>1619878</v>
      </c>
      <c r="AJ74" s="677"/>
      <c r="AK74" s="677"/>
      <c r="AL74" s="678"/>
      <c r="AM74" s="676">
        <v>1619878</v>
      </c>
      <c r="AN74" s="677"/>
      <c r="AO74" s="677"/>
      <c r="AP74" s="678"/>
      <c r="AQ74" s="289">
        <f t="shared" si="3"/>
        <v>1</v>
      </c>
      <c r="AR74" s="290"/>
    </row>
    <row r="75" spans="1:56" ht="20.100000000000001" customHeight="1" x14ac:dyDescent="0.2">
      <c r="A75" s="436" t="s">
        <v>194</v>
      </c>
      <c r="B75" s="424"/>
      <c r="C75" s="300" t="s">
        <v>307</v>
      </c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2"/>
      <c r="AC75" s="482" t="s">
        <v>308</v>
      </c>
      <c r="AD75" s="483"/>
      <c r="AE75" s="676">
        <v>3869844</v>
      </c>
      <c r="AF75" s="677"/>
      <c r="AG75" s="677"/>
      <c r="AH75" s="678"/>
      <c r="AI75" s="676">
        <v>5257050</v>
      </c>
      <c r="AJ75" s="677"/>
      <c r="AK75" s="677"/>
      <c r="AL75" s="678"/>
      <c r="AM75" s="676">
        <f>SUM(AM76)</f>
        <v>5221987</v>
      </c>
      <c r="AN75" s="677"/>
      <c r="AO75" s="677"/>
      <c r="AP75" s="678"/>
      <c r="AQ75" s="289">
        <f t="shared" si="3"/>
        <v>0.99333028980131444</v>
      </c>
      <c r="AR75" s="290"/>
    </row>
    <row r="76" spans="1:56" s="4" customFormat="1" ht="20.100000000000001" customHeight="1" x14ac:dyDescent="0.2">
      <c r="A76" s="666" t="s">
        <v>457</v>
      </c>
      <c r="B76" s="667"/>
      <c r="C76" s="679" t="s">
        <v>770</v>
      </c>
      <c r="D76" s="680"/>
      <c r="E76" s="680"/>
      <c r="F76" s="680"/>
      <c r="G76" s="680"/>
      <c r="H76" s="680"/>
      <c r="I76" s="680"/>
      <c r="J76" s="680"/>
      <c r="K76" s="680"/>
      <c r="L76" s="680"/>
      <c r="M76" s="680"/>
      <c r="N76" s="680"/>
      <c r="O76" s="680"/>
      <c r="P76" s="680"/>
      <c r="Q76" s="680"/>
      <c r="R76" s="680"/>
      <c r="S76" s="680"/>
      <c r="T76" s="680"/>
      <c r="U76" s="680"/>
      <c r="V76" s="680"/>
      <c r="W76" s="680"/>
      <c r="X76" s="680"/>
      <c r="Y76" s="680"/>
      <c r="Z76" s="680"/>
      <c r="AA76" s="680"/>
      <c r="AB76" s="681"/>
      <c r="AC76" s="671" t="s">
        <v>457</v>
      </c>
      <c r="AD76" s="672"/>
      <c r="AE76" s="682">
        <v>3869844</v>
      </c>
      <c r="AF76" s="683"/>
      <c r="AG76" s="683"/>
      <c r="AH76" s="684"/>
      <c r="AI76" s="682">
        <v>5257050</v>
      </c>
      <c r="AJ76" s="683"/>
      <c r="AK76" s="683"/>
      <c r="AL76" s="684"/>
      <c r="AM76" s="702">
        <v>5221987</v>
      </c>
      <c r="AN76" s="703"/>
      <c r="AO76" s="703"/>
      <c r="AP76" s="704"/>
      <c r="AQ76" s="416" t="s">
        <v>571</v>
      </c>
      <c r="AR76" s="417"/>
    </row>
    <row r="77" spans="1:56" ht="20.100000000000001" customHeight="1" x14ac:dyDescent="0.2">
      <c r="A77" s="436" t="s">
        <v>195</v>
      </c>
      <c r="B77" s="424"/>
      <c r="C77" s="300" t="s">
        <v>309</v>
      </c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2"/>
      <c r="AC77" s="482" t="s">
        <v>310</v>
      </c>
      <c r="AD77" s="483"/>
      <c r="AE77" s="676">
        <v>1599942</v>
      </c>
      <c r="AF77" s="677"/>
      <c r="AG77" s="677"/>
      <c r="AH77" s="678"/>
      <c r="AI77" s="676">
        <v>1983397</v>
      </c>
      <c r="AJ77" s="677"/>
      <c r="AK77" s="677"/>
      <c r="AL77" s="678"/>
      <c r="AM77" s="676">
        <v>1973930</v>
      </c>
      <c r="AN77" s="677"/>
      <c r="AO77" s="677"/>
      <c r="AP77" s="678"/>
      <c r="AQ77" s="289">
        <f t="shared" ref="AQ77:AQ100" si="4">IF(AI77&gt;0,AM77/AI77,"n.é.")</f>
        <v>0.99522687591036996</v>
      </c>
      <c r="AR77" s="290"/>
    </row>
    <row r="78" spans="1:56" ht="20.100000000000001" customHeight="1" x14ac:dyDescent="0.2">
      <c r="A78" s="436" t="s">
        <v>196</v>
      </c>
      <c r="B78" s="424"/>
      <c r="C78" s="300" t="s">
        <v>311</v>
      </c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2"/>
      <c r="AC78" s="482" t="s">
        <v>312</v>
      </c>
      <c r="AD78" s="483"/>
      <c r="AE78" s="758">
        <v>0</v>
      </c>
      <c r="AF78" s="759"/>
      <c r="AG78" s="759"/>
      <c r="AH78" s="760"/>
      <c r="AI78" s="676">
        <v>266000</v>
      </c>
      <c r="AJ78" s="677"/>
      <c r="AK78" s="677"/>
      <c r="AL78" s="678"/>
      <c r="AM78" s="758">
        <v>0</v>
      </c>
      <c r="AN78" s="759"/>
      <c r="AO78" s="759"/>
      <c r="AP78" s="760"/>
      <c r="AQ78" s="289">
        <f t="shared" si="4"/>
        <v>0</v>
      </c>
      <c r="AR78" s="290"/>
    </row>
    <row r="79" spans="1:56" ht="20.100000000000001" customHeight="1" x14ac:dyDescent="0.2">
      <c r="A79" s="436" t="s">
        <v>197</v>
      </c>
      <c r="B79" s="424"/>
      <c r="C79" s="300" t="s">
        <v>313</v>
      </c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2"/>
      <c r="AC79" s="461" t="s">
        <v>314</v>
      </c>
      <c r="AD79" s="462"/>
      <c r="AE79" s="758">
        <v>0</v>
      </c>
      <c r="AF79" s="759"/>
      <c r="AG79" s="759"/>
      <c r="AH79" s="760"/>
      <c r="AI79" s="676">
        <v>87</v>
      </c>
      <c r="AJ79" s="677"/>
      <c r="AK79" s="677"/>
      <c r="AL79" s="678"/>
      <c r="AM79" s="676">
        <v>87</v>
      </c>
      <c r="AN79" s="677"/>
      <c r="AO79" s="677"/>
      <c r="AP79" s="678"/>
      <c r="AQ79" s="289">
        <f t="shared" si="4"/>
        <v>1</v>
      </c>
      <c r="AR79" s="290"/>
    </row>
    <row r="80" spans="1:56" ht="20.100000000000001" customHeight="1" x14ac:dyDescent="0.2">
      <c r="A80" s="436" t="s">
        <v>198</v>
      </c>
      <c r="B80" s="424"/>
      <c r="C80" s="300" t="s">
        <v>315</v>
      </c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2"/>
      <c r="AC80" s="461" t="s">
        <v>316</v>
      </c>
      <c r="AD80" s="462"/>
      <c r="AE80" s="487">
        <v>0</v>
      </c>
      <c r="AF80" s="488"/>
      <c r="AG80" s="488"/>
      <c r="AH80" s="489"/>
      <c r="AI80" s="487">
        <v>0</v>
      </c>
      <c r="AJ80" s="488"/>
      <c r="AK80" s="488"/>
      <c r="AL80" s="489"/>
      <c r="AM80" s="487">
        <v>0</v>
      </c>
      <c r="AN80" s="488"/>
      <c r="AO80" s="488"/>
      <c r="AP80" s="489"/>
      <c r="AQ80" s="289" t="str">
        <f t="shared" si="4"/>
        <v>n.é.</v>
      </c>
      <c r="AR80" s="290"/>
    </row>
    <row r="81" spans="1:56" ht="20.100000000000001" customHeight="1" x14ac:dyDescent="0.2">
      <c r="A81" s="436" t="s">
        <v>199</v>
      </c>
      <c r="B81" s="424"/>
      <c r="C81" s="300" t="s">
        <v>577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2"/>
      <c r="AC81" s="461" t="s">
        <v>318</v>
      </c>
      <c r="AD81" s="462"/>
      <c r="AE81" s="487">
        <v>0</v>
      </c>
      <c r="AF81" s="488"/>
      <c r="AG81" s="488"/>
      <c r="AH81" s="489"/>
      <c r="AI81" s="686">
        <v>52370</v>
      </c>
      <c r="AJ81" s="687"/>
      <c r="AK81" s="687"/>
      <c r="AL81" s="688"/>
      <c r="AM81" s="686">
        <v>52370</v>
      </c>
      <c r="AN81" s="687"/>
      <c r="AO81" s="687"/>
      <c r="AP81" s="688"/>
      <c r="AQ81" s="289">
        <f t="shared" si="4"/>
        <v>1</v>
      </c>
      <c r="AR81" s="290"/>
    </row>
    <row r="82" spans="1:56" ht="20.100000000000001" customHeight="1" x14ac:dyDescent="0.2">
      <c r="A82" s="436" t="s">
        <v>200</v>
      </c>
      <c r="B82" s="424"/>
      <c r="C82" s="300" t="s">
        <v>317</v>
      </c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2"/>
      <c r="AC82" s="482" t="s">
        <v>576</v>
      </c>
      <c r="AD82" s="483"/>
      <c r="AE82" s="676">
        <v>0</v>
      </c>
      <c r="AF82" s="677"/>
      <c r="AG82" s="677"/>
      <c r="AH82" s="678"/>
      <c r="AI82" s="676">
        <v>1061</v>
      </c>
      <c r="AJ82" s="677"/>
      <c r="AK82" s="677"/>
      <c r="AL82" s="678"/>
      <c r="AM82" s="676">
        <v>1061</v>
      </c>
      <c r="AN82" s="677"/>
      <c r="AO82" s="677"/>
      <c r="AP82" s="678"/>
      <c r="AQ82" s="289">
        <f t="shared" si="4"/>
        <v>1</v>
      </c>
      <c r="AR82" s="290"/>
      <c r="BD82" s="63"/>
    </row>
    <row r="83" spans="1:56" s="2" customFormat="1" ht="20.100000000000001" customHeight="1" x14ac:dyDescent="0.2">
      <c r="A83" s="435" t="s">
        <v>201</v>
      </c>
      <c r="B83" s="425"/>
      <c r="C83" s="374" t="s">
        <v>578</v>
      </c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6"/>
      <c r="AC83" s="695" t="s">
        <v>319</v>
      </c>
      <c r="AD83" s="696"/>
      <c r="AE83" s="398">
        <f>AE71+AE72+AE73+AE74+AE75+AE77+AE78+AE79+AE80+AE82</f>
        <v>7623258</v>
      </c>
      <c r="AF83" s="399"/>
      <c r="AG83" s="399"/>
      <c r="AH83" s="400"/>
      <c r="AI83" s="398">
        <f>SUM(AI71:AL75,AI77,AI78,AI82,AI79,AI81)</f>
        <v>10099579</v>
      </c>
      <c r="AJ83" s="399"/>
      <c r="AK83" s="399"/>
      <c r="AL83" s="400"/>
      <c r="AM83" s="398">
        <f>SUM(AM71:AP75,AM77,AM78:AP82)</f>
        <v>9789049</v>
      </c>
      <c r="AN83" s="399"/>
      <c r="AO83" s="399"/>
      <c r="AP83" s="400"/>
      <c r="AQ83" s="322">
        <f t="shared" si="4"/>
        <v>0.96925317382041365</v>
      </c>
      <c r="AR83" s="323"/>
    </row>
    <row r="84" spans="1:56" ht="20.100000000000001" customHeight="1" x14ac:dyDescent="0.2">
      <c r="A84" s="436" t="s">
        <v>202</v>
      </c>
      <c r="B84" s="424"/>
      <c r="C84" s="300" t="s">
        <v>320</v>
      </c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2"/>
      <c r="AC84" s="461" t="s">
        <v>321</v>
      </c>
      <c r="AD84" s="462"/>
      <c r="AE84" s="487">
        <v>0</v>
      </c>
      <c r="AF84" s="488"/>
      <c r="AG84" s="488"/>
      <c r="AH84" s="489"/>
      <c r="AI84" s="487">
        <v>0</v>
      </c>
      <c r="AJ84" s="488"/>
      <c r="AK84" s="488"/>
      <c r="AL84" s="489"/>
      <c r="AM84" s="487">
        <v>0</v>
      </c>
      <c r="AN84" s="488"/>
      <c r="AO84" s="488"/>
      <c r="AP84" s="489"/>
      <c r="AQ84" s="289" t="str">
        <f t="shared" si="4"/>
        <v>n.é.</v>
      </c>
      <c r="AR84" s="290"/>
    </row>
    <row r="85" spans="1:56" ht="20.100000000000001" customHeight="1" x14ac:dyDescent="0.2">
      <c r="A85" s="436" t="s">
        <v>203</v>
      </c>
      <c r="B85" s="424"/>
      <c r="C85" s="300" t="s">
        <v>322</v>
      </c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2"/>
      <c r="AC85" s="461" t="s">
        <v>323</v>
      </c>
      <c r="AD85" s="462"/>
      <c r="AE85" s="755">
        <v>0</v>
      </c>
      <c r="AF85" s="756"/>
      <c r="AG85" s="756"/>
      <c r="AH85" s="757"/>
      <c r="AI85" s="708">
        <v>70000</v>
      </c>
      <c r="AJ85" s="709"/>
      <c r="AK85" s="709"/>
      <c r="AL85" s="710"/>
      <c r="AM85" s="708">
        <v>70000</v>
      </c>
      <c r="AN85" s="709"/>
      <c r="AO85" s="709"/>
      <c r="AP85" s="710"/>
      <c r="AQ85" s="289">
        <f t="shared" si="4"/>
        <v>1</v>
      </c>
      <c r="AR85" s="290"/>
    </row>
    <row r="86" spans="1:56" ht="20.100000000000001" customHeight="1" x14ac:dyDescent="0.2">
      <c r="A86" s="436" t="s">
        <v>204</v>
      </c>
      <c r="B86" s="424"/>
      <c r="C86" s="300" t="s">
        <v>324</v>
      </c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2"/>
      <c r="AC86" s="461" t="s">
        <v>325</v>
      </c>
      <c r="AD86" s="462"/>
      <c r="AE86" s="487">
        <v>0</v>
      </c>
      <c r="AF86" s="488"/>
      <c r="AG86" s="488"/>
      <c r="AH86" s="489"/>
      <c r="AI86" s="487">
        <v>0</v>
      </c>
      <c r="AJ86" s="488"/>
      <c r="AK86" s="488"/>
      <c r="AL86" s="489"/>
      <c r="AM86" s="487">
        <v>0</v>
      </c>
      <c r="AN86" s="488"/>
      <c r="AO86" s="488"/>
      <c r="AP86" s="489"/>
      <c r="AQ86" s="289" t="str">
        <f t="shared" si="4"/>
        <v>n.é.</v>
      </c>
      <c r="AR86" s="290"/>
    </row>
    <row r="87" spans="1:56" ht="20.100000000000001" customHeight="1" x14ac:dyDescent="0.2">
      <c r="A87" s="436" t="s">
        <v>205</v>
      </c>
      <c r="B87" s="424"/>
      <c r="C87" s="300" t="s">
        <v>326</v>
      </c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2"/>
      <c r="AC87" s="461" t="s">
        <v>327</v>
      </c>
      <c r="AD87" s="462"/>
      <c r="AE87" s="487">
        <v>0</v>
      </c>
      <c r="AF87" s="488"/>
      <c r="AG87" s="488"/>
      <c r="AH87" s="489"/>
      <c r="AI87" s="487">
        <v>0</v>
      </c>
      <c r="AJ87" s="488"/>
      <c r="AK87" s="488"/>
      <c r="AL87" s="489"/>
      <c r="AM87" s="487">
        <v>0</v>
      </c>
      <c r="AN87" s="488"/>
      <c r="AO87" s="488"/>
      <c r="AP87" s="489"/>
      <c r="AQ87" s="289" t="str">
        <f t="shared" si="4"/>
        <v>n.é.</v>
      </c>
      <c r="AR87" s="290"/>
    </row>
    <row r="88" spans="1:56" ht="20.100000000000001" customHeight="1" x14ac:dyDescent="0.2">
      <c r="A88" s="436" t="s">
        <v>206</v>
      </c>
      <c r="B88" s="424"/>
      <c r="C88" s="300" t="s">
        <v>328</v>
      </c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2"/>
      <c r="AC88" s="461" t="s">
        <v>329</v>
      </c>
      <c r="AD88" s="462"/>
      <c r="AE88" s="487">
        <v>0</v>
      </c>
      <c r="AF88" s="488"/>
      <c r="AG88" s="488"/>
      <c r="AH88" s="489"/>
      <c r="AI88" s="487">
        <v>0</v>
      </c>
      <c r="AJ88" s="488"/>
      <c r="AK88" s="488"/>
      <c r="AL88" s="489"/>
      <c r="AM88" s="487">
        <v>0</v>
      </c>
      <c r="AN88" s="488"/>
      <c r="AO88" s="488"/>
      <c r="AP88" s="489"/>
      <c r="AQ88" s="289" t="str">
        <f t="shared" si="4"/>
        <v>n.é.</v>
      </c>
      <c r="AR88" s="290"/>
    </row>
    <row r="89" spans="1:56" s="2" customFormat="1" ht="20.100000000000001" customHeight="1" x14ac:dyDescent="0.2">
      <c r="A89" s="435" t="s">
        <v>207</v>
      </c>
      <c r="B89" s="425"/>
      <c r="C89" s="374" t="s">
        <v>579</v>
      </c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6"/>
      <c r="AC89" s="695" t="s">
        <v>330</v>
      </c>
      <c r="AD89" s="696"/>
      <c r="AE89" s="393">
        <f>SUM(AE84:AH88)</f>
        <v>0</v>
      </c>
      <c r="AF89" s="394"/>
      <c r="AG89" s="394"/>
      <c r="AH89" s="395"/>
      <c r="AI89" s="398">
        <f>SUM(AI85)</f>
        <v>70000</v>
      </c>
      <c r="AJ89" s="399"/>
      <c r="AK89" s="399"/>
      <c r="AL89" s="400"/>
      <c r="AM89" s="398">
        <f>SUM(AM85)</f>
        <v>70000</v>
      </c>
      <c r="AN89" s="399"/>
      <c r="AO89" s="399"/>
      <c r="AP89" s="400"/>
      <c r="AQ89" s="322">
        <f t="shared" si="4"/>
        <v>1</v>
      </c>
      <c r="AR89" s="323"/>
      <c r="BD89" s="174"/>
    </row>
    <row r="90" spans="1:56" ht="32.25" customHeight="1" x14ac:dyDescent="0.2">
      <c r="A90" s="436" t="s">
        <v>208</v>
      </c>
      <c r="B90" s="424"/>
      <c r="C90" s="300" t="s">
        <v>432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2"/>
      <c r="AC90" s="461" t="s">
        <v>331</v>
      </c>
      <c r="AD90" s="462"/>
      <c r="AE90" s="487">
        <v>0</v>
      </c>
      <c r="AF90" s="488"/>
      <c r="AG90" s="488"/>
      <c r="AH90" s="489"/>
      <c r="AI90" s="487">
        <v>0</v>
      </c>
      <c r="AJ90" s="488"/>
      <c r="AK90" s="488"/>
      <c r="AL90" s="489"/>
      <c r="AM90" s="487">
        <v>0</v>
      </c>
      <c r="AN90" s="488"/>
      <c r="AO90" s="488"/>
      <c r="AP90" s="489"/>
      <c r="AQ90" s="289" t="str">
        <f t="shared" si="4"/>
        <v>n.é.</v>
      </c>
      <c r="AR90" s="290"/>
    </row>
    <row r="91" spans="1:56" ht="20.100000000000001" customHeight="1" x14ac:dyDescent="0.2">
      <c r="A91" s="436" t="s">
        <v>209</v>
      </c>
      <c r="B91" s="424"/>
      <c r="C91" s="300" t="s">
        <v>580</v>
      </c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2"/>
      <c r="AC91" s="461" t="s">
        <v>332</v>
      </c>
      <c r="AD91" s="462"/>
      <c r="AE91" s="487">
        <v>0</v>
      </c>
      <c r="AF91" s="488"/>
      <c r="AG91" s="488"/>
      <c r="AH91" s="489"/>
      <c r="AI91" s="487">
        <v>0</v>
      </c>
      <c r="AJ91" s="488"/>
      <c r="AK91" s="488"/>
      <c r="AL91" s="489"/>
      <c r="AM91" s="487">
        <v>0</v>
      </c>
      <c r="AN91" s="488"/>
      <c r="AO91" s="488"/>
      <c r="AP91" s="489"/>
      <c r="AQ91" s="289" t="str">
        <f t="shared" si="4"/>
        <v>n.é.</v>
      </c>
      <c r="AR91" s="290"/>
    </row>
    <row r="92" spans="1:56" ht="20.100000000000001" customHeight="1" x14ac:dyDescent="0.2">
      <c r="A92" s="436" t="s">
        <v>210</v>
      </c>
      <c r="B92" s="424"/>
      <c r="C92" s="300" t="s">
        <v>583</v>
      </c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2"/>
      <c r="AC92" s="461" t="s">
        <v>334</v>
      </c>
      <c r="AD92" s="462"/>
      <c r="AE92" s="487">
        <v>0</v>
      </c>
      <c r="AF92" s="488"/>
      <c r="AG92" s="488"/>
      <c r="AH92" s="489"/>
      <c r="AI92" s="487">
        <v>0</v>
      </c>
      <c r="AJ92" s="488"/>
      <c r="AK92" s="488"/>
      <c r="AL92" s="489"/>
      <c r="AM92" s="487">
        <v>0</v>
      </c>
      <c r="AN92" s="488"/>
      <c r="AO92" s="488"/>
      <c r="AP92" s="489"/>
      <c r="AQ92" s="289" t="str">
        <f t="shared" si="4"/>
        <v>n.é.</v>
      </c>
      <c r="AR92" s="290"/>
    </row>
    <row r="93" spans="1:56" ht="20.100000000000001" customHeight="1" x14ac:dyDescent="0.2">
      <c r="A93" s="436" t="s">
        <v>211</v>
      </c>
      <c r="B93" s="424"/>
      <c r="C93" s="300" t="s">
        <v>433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2"/>
      <c r="AC93" s="461" t="s">
        <v>581</v>
      </c>
      <c r="AD93" s="462"/>
      <c r="AE93" s="487">
        <v>0</v>
      </c>
      <c r="AF93" s="488"/>
      <c r="AG93" s="488"/>
      <c r="AH93" s="489"/>
      <c r="AI93" s="487">
        <v>0</v>
      </c>
      <c r="AJ93" s="488"/>
      <c r="AK93" s="488"/>
      <c r="AL93" s="489"/>
      <c r="AM93" s="487">
        <v>0</v>
      </c>
      <c r="AN93" s="488"/>
      <c r="AO93" s="488"/>
      <c r="AP93" s="489"/>
      <c r="AQ93" s="289" t="str">
        <f t="shared" si="4"/>
        <v>n.é.</v>
      </c>
      <c r="AR93" s="290"/>
    </row>
    <row r="94" spans="1:56" ht="20.100000000000001" customHeight="1" x14ac:dyDescent="0.2">
      <c r="A94" s="436" t="s">
        <v>212</v>
      </c>
      <c r="B94" s="424"/>
      <c r="C94" s="300" t="s">
        <v>333</v>
      </c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2"/>
      <c r="AC94" s="461" t="s">
        <v>582</v>
      </c>
      <c r="AD94" s="462"/>
      <c r="AE94" s="487">
        <v>0</v>
      </c>
      <c r="AF94" s="488"/>
      <c r="AG94" s="488"/>
      <c r="AH94" s="489"/>
      <c r="AI94" s="487">
        <v>0</v>
      </c>
      <c r="AJ94" s="488"/>
      <c r="AK94" s="488"/>
      <c r="AL94" s="489"/>
      <c r="AM94" s="487">
        <v>0</v>
      </c>
      <c r="AN94" s="488"/>
      <c r="AO94" s="488"/>
      <c r="AP94" s="489"/>
      <c r="AQ94" s="289" t="str">
        <f t="shared" si="4"/>
        <v>n.é.</v>
      </c>
      <c r="AR94" s="290"/>
    </row>
    <row r="95" spans="1:56" s="2" customFormat="1" ht="20.100000000000001" customHeight="1" x14ac:dyDescent="0.2">
      <c r="A95" s="435" t="s">
        <v>213</v>
      </c>
      <c r="B95" s="425"/>
      <c r="C95" s="374" t="s">
        <v>588</v>
      </c>
      <c r="D95" s="375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6"/>
      <c r="AC95" s="695" t="s">
        <v>335</v>
      </c>
      <c r="AD95" s="696"/>
      <c r="AE95" s="398">
        <f>SUM(AE90:AH94)</f>
        <v>0</v>
      </c>
      <c r="AF95" s="399"/>
      <c r="AG95" s="399"/>
      <c r="AH95" s="400"/>
      <c r="AI95" s="398">
        <f>SUM(AI90:AL94)</f>
        <v>0</v>
      </c>
      <c r="AJ95" s="399"/>
      <c r="AK95" s="399"/>
      <c r="AL95" s="400"/>
      <c r="AM95" s="398">
        <f>SUM(AM90:AP94)</f>
        <v>0</v>
      </c>
      <c r="AN95" s="399"/>
      <c r="AO95" s="399"/>
      <c r="AP95" s="400"/>
      <c r="AQ95" s="322" t="str">
        <f t="shared" si="4"/>
        <v>n.é.</v>
      </c>
      <c r="AR95" s="323"/>
      <c r="BD95" s="174"/>
    </row>
    <row r="96" spans="1:56" ht="20.100000000000001" customHeight="1" x14ac:dyDescent="0.2">
      <c r="A96" s="436" t="s">
        <v>214</v>
      </c>
      <c r="B96" s="424"/>
      <c r="C96" s="300" t="s">
        <v>434</v>
      </c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2"/>
      <c r="AC96" s="461" t="s">
        <v>336</v>
      </c>
      <c r="AD96" s="462"/>
      <c r="AE96" s="487">
        <v>0</v>
      </c>
      <c r="AF96" s="488"/>
      <c r="AG96" s="488"/>
      <c r="AH96" s="489"/>
      <c r="AI96" s="487">
        <v>0</v>
      </c>
      <c r="AJ96" s="488"/>
      <c r="AK96" s="488"/>
      <c r="AL96" s="489"/>
      <c r="AM96" s="487">
        <v>0</v>
      </c>
      <c r="AN96" s="488"/>
      <c r="AO96" s="488"/>
      <c r="AP96" s="489"/>
      <c r="AQ96" s="289" t="str">
        <f t="shared" si="4"/>
        <v>n.é.</v>
      </c>
      <c r="AR96" s="290"/>
    </row>
    <row r="97" spans="1:56" ht="20.100000000000001" customHeight="1" x14ac:dyDescent="0.2">
      <c r="A97" s="436" t="s">
        <v>215</v>
      </c>
      <c r="B97" s="424"/>
      <c r="C97" s="300" t="s">
        <v>586</v>
      </c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2"/>
      <c r="AC97" s="461" t="s">
        <v>337</v>
      </c>
      <c r="AD97" s="462"/>
      <c r="AE97" s="487">
        <v>0</v>
      </c>
      <c r="AF97" s="488"/>
      <c r="AG97" s="488"/>
      <c r="AH97" s="489"/>
      <c r="AI97" s="487">
        <v>0</v>
      </c>
      <c r="AJ97" s="488"/>
      <c r="AK97" s="488"/>
      <c r="AL97" s="489"/>
      <c r="AM97" s="487">
        <v>0</v>
      </c>
      <c r="AN97" s="488"/>
      <c r="AO97" s="488"/>
      <c r="AP97" s="489"/>
      <c r="AQ97" s="289" t="str">
        <f t="shared" si="4"/>
        <v>n.é.</v>
      </c>
      <c r="AR97" s="290"/>
    </row>
    <row r="98" spans="1:56" ht="20.100000000000001" customHeight="1" x14ac:dyDescent="0.2">
      <c r="A98" s="436" t="s">
        <v>216</v>
      </c>
      <c r="B98" s="424"/>
      <c r="C98" s="300" t="s">
        <v>587</v>
      </c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2"/>
      <c r="AC98" s="461" t="s">
        <v>339</v>
      </c>
      <c r="AD98" s="462"/>
      <c r="AE98" s="487">
        <v>0</v>
      </c>
      <c r="AF98" s="488"/>
      <c r="AG98" s="488"/>
      <c r="AH98" s="489"/>
      <c r="AI98" s="487">
        <v>0</v>
      </c>
      <c r="AJ98" s="488"/>
      <c r="AK98" s="488"/>
      <c r="AL98" s="489"/>
      <c r="AM98" s="487">
        <v>0</v>
      </c>
      <c r="AN98" s="488"/>
      <c r="AO98" s="488"/>
      <c r="AP98" s="489"/>
      <c r="AQ98" s="289" t="str">
        <f t="shared" si="4"/>
        <v>n.é.</v>
      </c>
      <c r="AR98" s="290"/>
    </row>
    <row r="99" spans="1:56" ht="25.5" customHeight="1" x14ac:dyDescent="0.2">
      <c r="A99" s="436" t="s">
        <v>217</v>
      </c>
      <c r="B99" s="424"/>
      <c r="C99" s="300" t="s">
        <v>435</v>
      </c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2"/>
      <c r="AC99" s="461" t="s">
        <v>584</v>
      </c>
      <c r="AD99" s="462"/>
      <c r="AE99" s="487">
        <v>0</v>
      </c>
      <c r="AF99" s="488"/>
      <c r="AG99" s="488"/>
      <c r="AH99" s="489"/>
      <c r="AI99" s="487">
        <v>0</v>
      </c>
      <c r="AJ99" s="488"/>
      <c r="AK99" s="488"/>
      <c r="AL99" s="489"/>
      <c r="AM99" s="487">
        <v>0</v>
      </c>
      <c r="AN99" s="488"/>
      <c r="AO99" s="488"/>
      <c r="AP99" s="489"/>
      <c r="AQ99" s="289" t="str">
        <f t="shared" si="4"/>
        <v>n.é.</v>
      </c>
      <c r="AR99" s="290"/>
    </row>
    <row r="100" spans="1:56" ht="20.100000000000001" customHeight="1" x14ac:dyDescent="0.2">
      <c r="A100" s="436" t="s">
        <v>218</v>
      </c>
      <c r="B100" s="424"/>
      <c r="C100" s="300" t="s">
        <v>338</v>
      </c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2"/>
      <c r="AC100" s="482" t="s">
        <v>585</v>
      </c>
      <c r="AD100" s="483"/>
      <c r="AE100" s="755">
        <f>SUM(AE101)</f>
        <v>0</v>
      </c>
      <c r="AF100" s="756"/>
      <c r="AG100" s="756"/>
      <c r="AH100" s="757"/>
      <c r="AI100" s="755">
        <v>0</v>
      </c>
      <c r="AJ100" s="756"/>
      <c r="AK100" s="756"/>
      <c r="AL100" s="757"/>
      <c r="AM100" s="755">
        <v>0</v>
      </c>
      <c r="AN100" s="756"/>
      <c r="AO100" s="756"/>
      <c r="AP100" s="757"/>
      <c r="AQ100" s="289" t="str">
        <f t="shared" si="4"/>
        <v>n.é.</v>
      </c>
      <c r="AR100" s="290"/>
    </row>
    <row r="101" spans="1:56" s="4" customFormat="1" ht="20.100000000000001" customHeight="1" x14ac:dyDescent="0.2">
      <c r="A101" s="666" t="s">
        <v>457</v>
      </c>
      <c r="B101" s="667"/>
      <c r="C101" s="679" t="s">
        <v>468</v>
      </c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  <c r="P101" s="680"/>
      <c r="Q101" s="680"/>
      <c r="R101" s="680"/>
      <c r="S101" s="680"/>
      <c r="T101" s="680"/>
      <c r="U101" s="680"/>
      <c r="V101" s="680"/>
      <c r="W101" s="680"/>
      <c r="X101" s="680"/>
      <c r="Y101" s="680"/>
      <c r="Z101" s="680"/>
      <c r="AA101" s="680"/>
      <c r="AB101" s="681"/>
      <c r="AC101" s="671" t="s">
        <v>457</v>
      </c>
      <c r="AD101" s="672"/>
      <c r="AE101" s="682">
        <v>0</v>
      </c>
      <c r="AF101" s="683"/>
      <c r="AG101" s="683"/>
      <c r="AH101" s="684"/>
      <c r="AI101" s="682">
        <v>0</v>
      </c>
      <c r="AJ101" s="683"/>
      <c r="AK101" s="683"/>
      <c r="AL101" s="684"/>
      <c r="AM101" s="689">
        <v>0</v>
      </c>
      <c r="AN101" s="690"/>
      <c r="AO101" s="690"/>
      <c r="AP101" s="691"/>
      <c r="AQ101" s="416" t="s">
        <v>571</v>
      </c>
      <c r="AR101" s="417"/>
    </row>
    <row r="102" spans="1:56" s="2" customFormat="1" ht="20.100000000000001" customHeight="1" x14ac:dyDescent="0.2">
      <c r="A102" s="435" t="s">
        <v>219</v>
      </c>
      <c r="B102" s="425"/>
      <c r="C102" s="374" t="s">
        <v>589</v>
      </c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6"/>
      <c r="AC102" s="695" t="s">
        <v>340</v>
      </c>
      <c r="AD102" s="696"/>
      <c r="AE102" s="398">
        <f>SUM(AE96:AH100)</f>
        <v>0</v>
      </c>
      <c r="AF102" s="399"/>
      <c r="AG102" s="399"/>
      <c r="AH102" s="400"/>
      <c r="AI102" s="398">
        <f>SUM(AI100)</f>
        <v>0</v>
      </c>
      <c r="AJ102" s="399"/>
      <c r="AK102" s="399"/>
      <c r="AL102" s="400"/>
      <c r="AM102" s="398">
        <f>SUM(AM96:AP100)</f>
        <v>0</v>
      </c>
      <c r="AN102" s="399"/>
      <c r="AO102" s="399"/>
      <c r="AP102" s="400"/>
      <c r="AQ102" s="322" t="str">
        <f t="shared" ref="AQ102:AQ133" si="5">IF(AI102&gt;0,AM102/AI102,"n.é.")</f>
        <v>n.é.</v>
      </c>
      <c r="AR102" s="323"/>
      <c r="BD102" s="174"/>
    </row>
    <row r="103" spans="1:56" s="2" customFormat="1" ht="20.100000000000001" customHeight="1" x14ac:dyDescent="0.2">
      <c r="A103" s="468" t="s">
        <v>220</v>
      </c>
      <c r="B103" s="469"/>
      <c r="C103" s="470" t="s">
        <v>590</v>
      </c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2"/>
      <c r="AC103" s="473" t="s">
        <v>341</v>
      </c>
      <c r="AD103" s="474"/>
      <c r="AE103" s="398">
        <f>AE45+AE52+AE70+AE83+AE89+AE95+AE102</f>
        <v>160743604</v>
      </c>
      <c r="AF103" s="399"/>
      <c r="AG103" s="399"/>
      <c r="AH103" s="400"/>
      <c r="AI103" s="398">
        <f>SUM(AI45,AI52,AI70,AI83,AI89,AI95,AI102)</f>
        <v>206023547</v>
      </c>
      <c r="AJ103" s="399"/>
      <c r="AK103" s="399"/>
      <c r="AL103" s="400"/>
      <c r="AM103" s="398">
        <f>SUM(AM45,AM52,AM70,AM83,AM89,AM95,AM102)</f>
        <v>200668487</v>
      </c>
      <c r="AN103" s="399"/>
      <c r="AO103" s="399"/>
      <c r="AP103" s="400"/>
      <c r="AQ103" s="466">
        <f t="shared" si="5"/>
        <v>0.97400753419704977</v>
      </c>
      <c r="AR103" s="467"/>
    </row>
    <row r="104" spans="1:56" ht="20.100000000000001" customHeight="1" x14ac:dyDescent="0.2">
      <c r="A104" s="436" t="s">
        <v>221</v>
      </c>
      <c r="B104" s="424"/>
      <c r="C104" s="324" t="s">
        <v>591</v>
      </c>
      <c r="D104" s="325"/>
      <c r="E104" s="325"/>
      <c r="F104" s="325"/>
      <c r="G104" s="325"/>
      <c r="H104" s="325"/>
      <c r="I104" s="325"/>
      <c r="J104" s="325"/>
      <c r="K104" s="325"/>
      <c r="L104" s="325"/>
      <c r="M104" s="325"/>
      <c r="N104" s="325"/>
      <c r="O104" s="325"/>
      <c r="P104" s="325"/>
      <c r="Q104" s="325"/>
      <c r="R104" s="325"/>
      <c r="S104" s="325"/>
      <c r="T104" s="325"/>
      <c r="U104" s="325"/>
      <c r="V104" s="325"/>
      <c r="W104" s="325"/>
      <c r="X104" s="325"/>
      <c r="Y104" s="325"/>
      <c r="Z104" s="325"/>
      <c r="AA104" s="325"/>
      <c r="AB104" s="326"/>
      <c r="AC104" s="303" t="s">
        <v>342</v>
      </c>
      <c r="AD104" s="304"/>
      <c r="AE104" s="487">
        <v>0</v>
      </c>
      <c r="AF104" s="488"/>
      <c r="AG104" s="488"/>
      <c r="AH104" s="489"/>
      <c r="AI104" s="487">
        <v>0</v>
      </c>
      <c r="AJ104" s="488"/>
      <c r="AK104" s="488"/>
      <c r="AL104" s="489"/>
      <c r="AM104" s="487">
        <v>0</v>
      </c>
      <c r="AN104" s="488"/>
      <c r="AO104" s="488"/>
      <c r="AP104" s="489"/>
      <c r="AQ104" s="289" t="str">
        <f t="shared" si="5"/>
        <v>n.é.</v>
      </c>
      <c r="AR104" s="290"/>
    </row>
    <row r="105" spans="1:56" ht="20.100000000000001" customHeight="1" x14ac:dyDescent="0.2">
      <c r="A105" s="436" t="s">
        <v>222</v>
      </c>
      <c r="B105" s="424"/>
      <c r="C105" s="300" t="s">
        <v>343</v>
      </c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2"/>
      <c r="AC105" s="303" t="s">
        <v>344</v>
      </c>
      <c r="AD105" s="304"/>
      <c r="AE105" s="487">
        <v>0</v>
      </c>
      <c r="AF105" s="488"/>
      <c r="AG105" s="488"/>
      <c r="AH105" s="489"/>
      <c r="AI105" s="487">
        <v>0</v>
      </c>
      <c r="AJ105" s="488"/>
      <c r="AK105" s="488"/>
      <c r="AL105" s="489"/>
      <c r="AM105" s="487">
        <v>0</v>
      </c>
      <c r="AN105" s="488"/>
      <c r="AO105" s="488"/>
      <c r="AP105" s="489"/>
      <c r="AQ105" s="289" t="str">
        <f t="shared" si="5"/>
        <v>n.é.</v>
      </c>
      <c r="AR105" s="290"/>
    </row>
    <row r="106" spans="1:56" ht="20.100000000000001" customHeight="1" x14ac:dyDescent="0.2">
      <c r="A106" s="436" t="s">
        <v>223</v>
      </c>
      <c r="B106" s="424"/>
      <c r="C106" s="324" t="s">
        <v>592</v>
      </c>
      <c r="D106" s="325"/>
      <c r="E106" s="325"/>
      <c r="F106" s="325"/>
      <c r="G106" s="325"/>
      <c r="H106" s="325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325"/>
      <c r="T106" s="325"/>
      <c r="U106" s="325"/>
      <c r="V106" s="325"/>
      <c r="W106" s="325"/>
      <c r="X106" s="325"/>
      <c r="Y106" s="325"/>
      <c r="Z106" s="325"/>
      <c r="AA106" s="325"/>
      <c r="AB106" s="326"/>
      <c r="AC106" s="303" t="s">
        <v>345</v>
      </c>
      <c r="AD106" s="304"/>
      <c r="AE106" s="487">
        <v>0</v>
      </c>
      <c r="AF106" s="488"/>
      <c r="AG106" s="488"/>
      <c r="AH106" s="489"/>
      <c r="AI106" s="487">
        <v>0</v>
      </c>
      <c r="AJ106" s="488"/>
      <c r="AK106" s="488"/>
      <c r="AL106" s="489"/>
      <c r="AM106" s="487">
        <v>0</v>
      </c>
      <c r="AN106" s="488"/>
      <c r="AO106" s="488"/>
      <c r="AP106" s="489"/>
      <c r="AQ106" s="289" t="str">
        <f t="shared" si="5"/>
        <v>n.é.</v>
      </c>
      <c r="AR106" s="290"/>
    </row>
    <row r="107" spans="1:56" s="2" customFormat="1" ht="20.100000000000001" customHeight="1" x14ac:dyDescent="0.2">
      <c r="A107" s="435" t="s">
        <v>224</v>
      </c>
      <c r="B107" s="425"/>
      <c r="C107" s="374" t="s">
        <v>595</v>
      </c>
      <c r="D107" s="375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6"/>
      <c r="AC107" s="333" t="s">
        <v>346</v>
      </c>
      <c r="AD107" s="334"/>
      <c r="AE107" s="456">
        <f>SUM(AE104:AH106)</f>
        <v>0</v>
      </c>
      <c r="AF107" s="457"/>
      <c r="AG107" s="457"/>
      <c r="AH107" s="458"/>
      <c r="AI107" s="456">
        <v>0</v>
      </c>
      <c r="AJ107" s="457"/>
      <c r="AK107" s="457"/>
      <c r="AL107" s="458"/>
      <c r="AM107" s="456">
        <v>0</v>
      </c>
      <c r="AN107" s="457"/>
      <c r="AO107" s="457"/>
      <c r="AP107" s="458"/>
      <c r="AQ107" s="322" t="str">
        <f t="shared" si="5"/>
        <v>n.é.</v>
      </c>
      <c r="AR107" s="323"/>
    </row>
    <row r="108" spans="1:56" ht="20.100000000000001" customHeight="1" x14ac:dyDescent="0.2">
      <c r="A108" s="436" t="s">
        <v>225</v>
      </c>
      <c r="B108" s="424"/>
      <c r="C108" s="300" t="s">
        <v>347</v>
      </c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2"/>
      <c r="AC108" s="303" t="s">
        <v>348</v>
      </c>
      <c r="AD108" s="304"/>
      <c r="AE108" s="487">
        <v>0</v>
      </c>
      <c r="AF108" s="488"/>
      <c r="AG108" s="488"/>
      <c r="AH108" s="489"/>
      <c r="AI108" s="487">
        <v>0</v>
      </c>
      <c r="AJ108" s="488"/>
      <c r="AK108" s="488"/>
      <c r="AL108" s="489"/>
      <c r="AM108" s="487">
        <v>0</v>
      </c>
      <c r="AN108" s="488"/>
      <c r="AO108" s="488"/>
      <c r="AP108" s="489"/>
      <c r="AQ108" s="289" t="str">
        <f t="shared" si="5"/>
        <v>n.é.</v>
      </c>
      <c r="AR108" s="290"/>
    </row>
    <row r="109" spans="1:56" ht="20.100000000000001" customHeight="1" x14ac:dyDescent="0.2">
      <c r="A109" s="436" t="s">
        <v>226</v>
      </c>
      <c r="B109" s="424"/>
      <c r="C109" s="324" t="s">
        <v>593</v>
      </c>
      <c r="D109" s="325"/>
      <c r="E109" s="325"/>
      <c r="F109" s="325"/>
      <c r="G109" s="325"/>
      <c r="H109" s="325"/>
      <c r="I109" s="325"/>
      <c r="J109" s="325"/>
      <c r="K109" s="325"/>
      <c r="L109" s="325"/>
      <c r="M109" s="325"/>
      <c r="N109" s="325"/>
      <c r="O109" s="325"/>
      <c r="P109" s="325"/>
      <c r="Q109" s="325"/>
      <c r="R109" s="325"/>
      <c r="S109" s="325"/>
      <c r="T109" s="325"/>
      <c r="U109" s="325"/>
      <c r="V109" s="325"/>
      <c r="W109" s="325"/>
      <c r="X109" s="325"/>
      <c r="Y109" s="325"/>
      <c r="Z109" s="325"/>
      <c r="AA109" s="325"/>
      <c r="AB109" s="326"/>
      <c r="AC109" s="303" t="s">
        <v>349</v>
      </c>
      <c r="AD109" s="304"/>
      <c r="AE109" s="487">
        <v>0</v>
      </c>
      <c r="AF109" s="488"/>
      <c r="AG109" s="488"/>
      <c r="AH109" s="489"/>
      <c r="AI109" s="487">
        <v>0</v>
      </c>
      <c r="AJ109" s="488"/>
      <c r="AK109" s="488"/>
      <c r="AL109" s="489"/>
      <c r="AM109" s="487">
        <v>0</v>
      </c>
      <c r="AN109" s="488"/>
      <c r="AO109" s="488"/>
      <c r="AP109" s="489"/>
      <c r="AQ109" s="289" t="str">
        <f t="shared" si="5"/>
        <v>n.é.</v>
      </c>
      <c r="AR109" s="290"/>
    </row>
    <row r="110" spans="1:56" ht="20.100000000000001" customHeight="1" x14ac:dyDescent="0.2">
      <c r="A110" s="436" t="s">
        <v>227</v>
      </c>
      <c r="B110" s="424"/>
      <c r="C110" s="300" t="s">
        <v>350</v>
      </c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2"/>
      <c r="AC110" s="303" t="s">
        <v>351</v>
      </c>
      <c r="AD110" s="304"/>
      <c r="AE110" s="487">
        <v>0</v>
      </c>
      <c r="AF110" s="488"/>
      <c r="AG110" s="488"/>
      <c r="AH110" s="489"/>
      <c r="AI110" s="487">
        <v>0</v>
      </c>
      <c r="AJ110" s="488"/>
      <c r="AK110" s="488"/>
      <c r="AL110" s="489"/>
      <c r="AM110" s="487">
        <v>0</v>
      </c>
      <c r="AN110" s="488"/>
      <c r="AO110" s="488"/>
      <c r="AP110" s="489"/>
      <c r="AQ110" s="289" t="str">
        <f t="shared" si="5"/>
        <v>n.é.</v>
      </c>
      <c r="AR110" s="290"/>
    </row>
    <row r="111" spans="1:56" ht="20.100000000000001" customHeight="1" x14ac:dyDescent="0.2">
      <c r="A111" s="436" t="s">
        <v>228</v>
      </c>
      <c r="B111" s="424"/>
      <c r="C111" s="324" t="s">
        <v>594</v>
      </c>
      <c r="D111" s="325"/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5"/>
      <c r="R111" s="325"/>
      <c r="S111" s="325"/>
      <c r="T111" s="325"/>
      <c r="U111" s="325"/>
      <c r="V111" s="325"/>
      <c r="W111" s="325"/>
      <c r="X111" s="325"/>
      <c r="Y111" s="325"/>
      <c r="Z111" s="325"/>
      <c r="AA111" s="325"/>
      <c r="AB111" s="326"/>
      <c r="AC111" s="303" t="s">
        <v>352</v>
      </c>
      <c r="AD111" s="304"/>
      <c r="AE111" s="487">
        <v>0</v>
      </c>
      <c r="AF111" s="488"/>
      <c r="AG111" s="488"/>
      <c r="AH111" s="489"/>
      <c r="AI111" s="487">
        <v>0</v>
      </c>
      <c r="AJ111" s="488"/>
      <c r="AK111" s="488"/>
      <c r="AL111" s="489"/>
      <c r="AM111" s="487">
        <v>0</v>
      </c>
      <c r="AN111" s="488"/>
      <c r="AO111" s="488"/>
      <c r="AP111" s="489"/>
      <c r="AQ111" s="289" t="str">
        <f t="shared" si="5"/>
        <v>n.é.</v>
      </c>
      <c r="AR111" s="290"/>
    </row>
    <row r="112" spans="1:56" s="2" customFormat="1" ht="20.100000000000001" customHeight="1" x14ac:dyDescent="0.2">
      <c r="A112" s="435" t="s">
        <v>229</v>
      </c>
      <c r="B112" s="425"/>
      <c r="C112" s="330" t="s">
        <v>596</v>
      </c>
      <c r="D112" s="331"/>
      <c r="E112" s="331"/>
      <c r="F112" s="331"/>
      <c r="G112" s="331"/>
      <c r="H112" s="331"/>
      <c r="I112" s="331"/>
      <c r="J112" s="331"/>
      <c r="K112" s="331"/>
      <c r="L112" s="331"/>
      <c r="M112" s="331"/>
      <c r="N112" s="331"/>
      <c r="O112" s="331"/>
      <c r="P112" s="331"/>
      <c r="Q112" s="331"/>
      <c r="R112" s="331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2"/>
      <c r="AC112" s="333" t="s">
        <v>353</v>
      </c>
      <c r="AD112" s="334"/>
      <c r="AE112" s="456">
        <f>SUM(AE108:AH111)</f>
        <v>0</v>
      </c>
      <c r="AF112" s="457"/>
      <c r="AG112" s="457"/>
      <c r="AH112" s="458"/>
      <c r="AI112" s="456">
        <v>0</v>
      </c>
      <c r="AJ112" s="457"/>
      <c r="AK112" s="457"/>
      <c r="AL112" s="458"/>
      <c r="AM112" s="456">
        <v>0</v>
      </c>
      <c r="AN112" s="457"/>
      <c r="AO112" s="457"/>
      <c r="AP112" s="458"/>
      <c r="AQ112" s="322" t="str">
        <f t="shared" si="5"/>
        <v>n.é.</v>
      </c>
      <c r="AR112" s="323"/>
    </row>
    <row r="113" spans="1:55" ht="20.100000000000001" customHeight="1" x14ac:dyDescent="0.2">
      <c r="A113" s="436" t="s">
        <v>230</v>
      </c>
      <c r="B113" s="424"/>
      <c r="C113" s="300" t="s">
        <v>354</v>
      </c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2"/>
      <c r="AC113" s="303" t="s">
        <v>355</v>
      </c>
      <c r="AD113" s="304"/>
      <c r="AE113" s="487">
        <v>0</v>
      </c>
      <c r="AF113" s="488"/>
      <c r="AG113" s="488"/>
      <c r="AH113" s="489"/>
      <c r="AI113" s="487">
        <v>0</v>
      </c>
      <c r="AJ113" s="488"/>
      <c r="AK113" s="488"/>
      <c r="AL113" s="489"/>
      <c r="AM113" s="487">
        <v>0</v>
      </c>
      <c r="AN113" s="488"/>
      <c r="AO113" s="488"/>
      <c r="AP113" s="489"/>
      <c r="AQ113" s="289" t="str">
        <f t="shared" si="5"/>
        <v>n.é.</v>
      </c>
      <c r="AR113" s="290"/>
    </row>
    <row r="114" spans="1:55" ht="20.100000000000001" customHeight="1" x14ac:dyDescent="0.2">
      <c r="A114" s="436" t="s">
        <v>231</v>
      </c>
      <c r="B114" s="424"/>
      <c r="C114" s="300" t="s">
        <v>356</v>
      </c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2"/>
      <c r="AC114" s="303" t="s">
        <v>357</v>
      </c>
      <c r="AD114" s="304"/>
      <c r="AE114" s="487">
        <v>0</v>
      </c>
      <c r="AF114" s="488"/>
      <c r="AG114" s="488"/>
      <c r="AH114" s="489"/>
      <c r="AI114" s="487">
        <v>0</v>
      </c>
      <c r="AJ114" s="488"/>
      <c r="AK114" s="488"/>
      <c r="AL114" s="489"/>
      <c r="AM114" s="487">
        <v>0</v>
      </c>
      <c r="AN114" s="488"/>
      <c r="AO114" s="488"/>
      <c r="AP114" s="489"/>
      <c r="AQ114" s="289" t="str">
        <f t="shared" si="5"/>
        <v>n.é.</v>
      </c>
      <c r="AR114" s="290"/>
    </row>
    <row r="115" spans="1:55" s="2" customFormat="1" ht="20.100000000000001" customHeight="1" x14ac:dyDescent="0.2">
      <c r="A115" s="435" t="s">
        <v>232</v>
      </c>
      <c r="B115" s="425"/>
      <c r="C115" s="374" t="s">
        <v>598</v>
      </c>
      <c r="D115" s="375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6"/>
      <c r="AC115" s="333" t="s">
        <v>358</v>
      </c>
      <c r="AD115" s="334"/>
      <c r="AE115" s="432">
        <v>63930635</v>
      </c>
      <c r="AF115" s="433"/>
      <c r="AG115" s="433"/>
      <c r="AH115" s="434"/>
      <c r="AI115" s="432">
        <v>91071061</v>
      </c>
      <c r="AJ115" s="433"/>
      <c r="AK115" s="433"/>
      <c r="AL115" s="434"/>
      <c r="AM115" s="432">
        <v>91071061</v>
      </c>
      <c r="AN115" s="433"/>
      <c r="AO115" s="433"/>
      <c r="AP115" s="434"/>
      <c r="AQ115" s="322">
        <f t="shared" si="5"/>
        <v>1</v>
      </c>
      <c r="AR115" s="323"/>
      <c r="BC115" s="174"/>
    </row>
    <row r="116" spans="1:55" ht="20.100000000000001" customHeight="1" x14ac:dyDescent="0.2">
      <c r="A116" s="436" t="s">
        <v>233</v>
      </c>
      <c r="B116" s="424"/>
      <c r="C116" s="324" t="s">
        <v>359</v>
      </c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6"/>
      <c r="AC116" s="303" t="s">
        <v>360</v>
      </c>
      <c r="AD116" s="304"/>
      <c r="AE116" s="487">
        <v>0</v>
      </c>
      <c r="AF116" s="488"/>
      <c r="AG116" s="488"/>
      <c r="AH116" s="489"/>
      <c r="AI116" s="487">
        <v>0</v>
      </c>
      <c r="AJ116" s="488"/>
      <c r="AK116" s="488"/>
      <c r="AL116" s="489"/>
      <c r="AM116" s="487">
        <v>0</v>
      </c>
      <c r="AN116" s="488"/>
      <c r="AO116" s="488"/>
      <c r="AP116" s="489"/>
      <c r="AQ116" s="289" t="str">
        <f t="shared" si="5"/>
        <v>n.é.</v>
      </c>
      <c r="AR116" s="290"/>
    </row>
    <row r="117" spans="1:55" ht="20.100000000000001" customHeight="1" x14ac:dyDescent="0.2">
      <c r="A117" s="436" t="s">
        <v>234</v>
      </c>
      <c r="B117" s="424"/>
      <c r="C117" s="324" t="s">
        <v>361</v>
      </c>
      <c r="D117" s="325"/>
      <c r="E117" s="325"/>
      <c r="F117" s="325"/>
      <c r="G117" s="325"/>
      <c r="H117" s="325"/>
      <c r="I117" s="325"/>
      <c r="J117" s="325"/>
      <c r="K117" s="325"/>
      <c r="L117" s="325"/>
      <c r="M117" s="325"/>
      <c r="N117" s="325"/>
      <c r="O117" s="325"/>
      <c r="P117" s="325"/>
      <c r="Q117" s="325"/>
      <c r="R117" s="325"/>
      <c r="S117" s="325"/>
      <c r="T117" s="325"/>
      <c r="U117" s="325"/>
      <c r="V117" s="325"/>
      <c r="W117" s="325"/>
      <c r="X117" s="325"/>
      <c r="Y117" s="325"/>
      <c r="Z117" s="325"/>
      <c r="AA117" s="325"/>
      <c r="AB117" s="326"/>
      <c r="AC117" s="333" t="s">
        <v>362</v>
      </c>
      <c r="AD117" s="334"/>
      <c r="AE117" s="676">
        <v>3325761</v>
      </c>
      <c r="AF117" s="677"/>
      <c r="AG117" s="677"/>
      <c r="AH117" s="678"/>
      <c r="AI117" s="676">
        <v>4449797</v>
      </c>
      <c r="AJ117" s="677"/>
      <c r="AK117" s="677"/>
      <c r="AL117" s="678"/>
      <c r="AM117" s="676">
        <v>4449797</v>
      </c>
      <c r="AN117" s="677"/>
      <c r="AO117" s="677"/>
      <c r="AP117" s="678"/>
      <c r="AQ117" s="289">
        <f t="shared" si="5"/>
        <v>1</v>
      </c>
      <c r="AR117" s="290"/>
    </row>
    <row r="118" spans="1:55" ht="20.100000000000001" customHeight="1" x14ac:dyDescent="0.2">
      <c r="A118" s="436" t="s">
        <v>235</v>
      </c>
      <c r="B118" s="424"/>
      <c r="C118" s="324" t="s">
        <v>363</v>
      </c>
      <c r="D118" s="325"/>
      <c r="E118" s="325"/>
      <c r="F118" s="325"/>
      <c r="G118" s="325"/>
      <c r="H118" s="325"/>
      <c r="I118" s="325"/>
      <c r="J118" s="325"/>
      <c r="K118" s="325"/>
      <c r="L118" s="325"/>
      <c r="M118" s="325"/>
      <c r="N118" s="325"/>
      <c r="O118" s="325"/>
      <c r="P118" s="325"/>
      <c r="Q118" s="325"/>
      <c r="R118" s="325"/>
      <c r="S118" s="325"/>
      <c r="T118" s="325"/>
      <c r="U118" s="325"/>
      <c r="V118" s="325"/>
      <c r="W118" s="325"/>
      <c r="X118" s="325"/>
      <c r="Y118" s="325"/>
      <c r="Z118" s="325"/>
      <c r="AA118" s="325"/>
      <c r="AB118" s="326"/>
      <c r="AC118" s="303" t="s">
        <v>364</v>
      </c>
      <c r="AD118" s="304"/>
      <c r="AE118" s="487">
        <v>0</v>
      </c>
      <c r="AF118" s="488"/>
      <c r="AG118" s="488"/>
      <c r="AH118" s="489"/>
      <c r="AI118" s="487">
        <v>0</v>
      </c>
      <c r="AJ118" s="488"/>
      <c r="AK118" s="488"/>
      <c r="AL118" s="489"/>
      <c r="AM118" s="487">
        <v>0</v>
      </c>
      <c r="AN118" s="488"/>
      <c r="AO118" s="488"/>
      <c r="AP118" s="489"/>
      <c r="AQ118" s="289" t="str">
        <f t="shared" si="5"/>
        <v>n.é.</v>
      </c>
      <c r="AR118" s="290"/>
    </row>
    <row r="119" spans="1:55" ht="20.100000000000001" customHeight="1" x14ac:dyDescent="0.2">
      <c r="A119" s="436" t="s">
        <v>236</v>
      </c>
      <c r="B119" s="424"/>
      <c r="C119" s="324" t="s">
        <v>597</v>
      </c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6"/>
      <c r="AC119" s="303" t="s">
        <v>365</v>
      </c>
      <c r="AD119" s="304"/>
      <c r="AE119" s="487">
        <v>0</v>
      </c>
      <c r="AF119" s="488"/>
      <c r="AG119" s="488"/>
      <c r="AH119" s="489"/>
      <c r="AI119" s="487">
        <v>0</v>
      </c>
      <c r="AJ119" s="488"/>
      <c r="AK119" s="488"/>
      <c r="AL119" s="489"/>
      <c r="AM119" s="487">
        <v>0</v>
      </c>
      <c r="AN119" s="488"/>
      <c r="AO119" s="488"/>
      <c r="AP119" s="489"/>
      <c r="AQ119" s="289" t="str">
        <f t="shared" si="5"/>
        <v>n.é.</v>
      </c>
      <c r="AR119" s="290"/>
    </row>
    <row r="120" spans="1:55" ht="20.100000000000001" customHeight="1" x14ac:dyDescent="0.2">
      <c r="A120" s="436" t="s">
        <v>237</v>
      </c>
      <c r="B120" s="424"/>
      <c r="C120" s="300" t="s">
        <v>366</v>
      </c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2"/>
      <c r="AC120" s="303" t="s">
        <v>367</v>
      </c>
      <c r="AD120" s="304"/>
      <c r="AE120" s="487">
        <v>0</v>
      </c>
      <c r="AF120" s="488"/>
      <c r="AG120" s="488"/>
      <c r="AH120" s="489"/>
      <c r="AI120" s="487">
        <v>0</v>
      </c>
      <c r="AJ120" s="488"/>
      <c r="AK120" s="488"/>
      <c r="AL120" s="489"/>
      <c r="AM120" s="487">
        <v>0</v>
      </c>
      <c r="AN120" s="488"/>
      <c r="AO120" s="488"/>
      <c r="AP120" s="489"/>
      <c r="AQ120" s="289" t="str">
        <f t="shared" si="5"/>
        <v>n.é.</v>
      </c>
      <c r="AR120" s="290"/>
    </row>
    <row r="121" spans="1:55" ht="20.100000000000001" customHeight="1" x14ac:dyDescent="0.2">
      <c r="A121" s="436" t="s">
        <v>238</v>
      </c>
      <c r="B121" s="424"/>
      <c r="C121" s="300" t="s">
        <v>602</v>
      </c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2"/>
      <c r="AC121" s="303" t="s">
        <v>600</v>
      </c>
      <c r="AD121" s="304"/>
      <c r="AE121" s="487">
        <v>0</v>
      </c>
      <c r="AF121" s="488"/>
      <c r="AG121" s="488"/>
      <c r="AH121" s="489"/>
      <c r="AI121" s="487">
        <v>0</v>
      </c>
      <c r="AJ121" s="488"/>
      <c r="AK121" s="488"/>
      <c r="AL121" s="489"/>
      <c r="AM121" s="487">
        <v>0</v>
      </c>
      <c r="AN121" s="488"/>
      <c r="AO121" s="488"/>
      <c r="AP121" s="489"/>
      <c r="AQ121" s="289" t="str">
        <f t="shared" si="5"/>
        <v>n.é.</v>
      </c>
      <c r="AR121" s="290"/>
    </row>
    <row r="122" spans="1:55" ht="20.100000000000001" customHeight="1" x14ac:dyDescent="0.2">
      <c r="A122" s="436" t="s">
        <v>239</v>
      </c>
      <c r="B122" s="424"/>
      <c r="C122" s="300" t="s">
        <v>603</v>
      </c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2"/>
      <c r="AC122" s="303" t="s">
        <v>601</v>
      </c>
      <c r="AD122" s="304"/>
      <c r="AE122" s="487">
        <v>0</v>
      </c>
      <c r="AF122" s="488"/>
      <c r="AG122" s="488"/>
      <c r="AH122" s="489"/>
      <c r="AI122" s="487">
        <v>0</v>
      </c>
      <c r="AJ122" s="488"/>
      <c r="AK122" s="488"/>
      <c r="AL122" s="489"/>
      <c r="AM122" s="487">
        <v>0</v>
      </c>
      <c r="AN122" s="488"/>
      <c r="AO122" s="488"/>
      <c r="AP122" s="489"/>
      <c r="AQ122" s="289" t="str">
        <f t="shared" si="5"/>
        <v>n.é.</v>
      </c>
      <c r="AR122" s="290"/>
    </row>
    <row r="123" spans="1:55" s="2" customFormat="1" ht="20.100000000000001" customHeight="1" x14ac:dyDescent="0.2">
      <c r="A123" s="435" t="s">
        <v>240</v>
      </c>
      <c r="B123" s="425"/>
      <c r="C123" s="374" t="s">
        <v>605</v>
      </c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6"/>
      <c r="AC123" s="333" t="s">
        <v>599</v>
      </c>
      <c r="AD123" s="334"/>
      <c r="AE123" s="686">
        <f>SUM(AE121:AH122)</f>
        <v>0</v>
      </c>
      <c r="AF123" s="687"/>
      <c r="AG123" s="687"/>
      <c r="AH123" s="688"/>
      <c r="AI123" s="686">
        <v>0</v>
      </c>
      <c r="AJ123" s="687"/>
      <c r="AK123" s="687"/>
      <c r="AL123" s="688"/>
      <c r="AM123" s="686">
        <v>0</v>
      </c>
      <c r="AN123" s="687"/>
      <c r="AO123" s="687"/>
      <c r="AP123" s="688"/>
      <c r="AQ123" s="322" t="str">
        <f t="shared" si="5"/>
        <v>n.é.</v>
      </c>
      <c r="AR123" s="323"/>
    </row>
    <row r="124" spans="1:55" s="2" customFormat="1" ht="20.100000000000001" customHeight="1" x14ac:dyDescent="0.2">
      <c r="A124" s="435" t="s">
        <v>473</v>
      </c>
      <c r="B124" s="425"/>
      <c r="C124" s="374" t="s">
        <v>604</v>
      </c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6"/>
      <c r="AC124" s="333" t="s">
        <v>368</v>
      </c>
      <c r="AD124" s="334"/>
      <c r="AE124" s="429">
        <f>SUM(AE115,AE117)</f>
        <v>67256396</v>
      </c>
      <c r="AF124" s="430"/>
      <c r="AG124" s="430"/>
      <c r="AH124" s="431"/>
      <c r="AI124" s="429">
        <f>SUM(AI115,AI117)</f>
        <v>95520858</v>
      </c>
      <c r="AJ124" s="430"/>
      <c r="AK124" s="430"/>
      <c r="AL124" s="431"/>
      <c r="AM124" s="429">
        <f>SUM(AM115,AM117)</f>
        <v>95520858</v>
      </c>
      <c r="AN124" s="430"/>
      <c r="AO124" s="430"/>
      <c r="AP124" s="431"/>
      <c r="AQ124" s="322">
        <f t="shared" si="5"/>
        <v>1</v>
      </c>
      <c r="AR124" s="323"/>
      <c r="BC124" s="174"/>
    </row>
    <row r="125" spans="1:55" ht="20.100000000000001" customHeight="1" x14ac:dyDescent="0.2">
      <c r="A125" s="436" t="s">
        <v>474</v>
      </c>
      <c r="B125" s="424"/>
      <c r="C125" s="300" t="s">
        <v>369</v>
      </c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2"/>
      <c r="AC125" s="303" t="s">
        <v>370</v>
      </c>
      <c r="AD125" s="304"/>
      <c r="AE125" s="487">
        <v>0</v>
      </c>
      <c r="AF125" s="488"/>
      <c r="AG125" s="488"/>
      <c r="AH125" s="489"/>
      <c r="AI125" s="487">
        <v>0</v>
      </c>
      <c r="AJ125" s="488"/>
      <c r="AK125" s="488"/>
      <c r="AL125" s="489"/>
      <c r="AM125" s="487">
        <v>0</v>
      </c>
      <c r="AN125" s="488"/>
      <c r="AO125" s="488"/>
      <c r="AP125" s="489"/>
      <c r="AQ125" s="289" t="str">
        <f t="shared" si="5"/>
        <v>n.é.</v>
      </c>
      <c r="AR125" s="290"/>
    </row>
    <row r="126" spans="1:55" ht="20.100000000000001" customHeight="1" x14ac:dyDescent="0.2">
      <c r="A126" s="436" t="s">
        <v>475</v>
      </c>
      <c r="B126" s="424"/>
      <c r="C126" s="300" t="s">
        <v>371</v>
      </c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2"/>
      <c r="AC126" s="303" t="s">
        <v>372</v>
      </c>
      <c r="AD126" s="304"/>
      <c r="AE126" s="487">
        <v>0</v>
      </c>
      <c r="AF126" s="488"/>
      <c r="AG126" s="488"/>
      <c r="AH126" s="489"/>
      <c r="AI126" s="487">
        <v>0</v>
      </c>
      <c r="AJ126" s="488"/>
      <c r="AK126" s="488"/>
      <c r="AL126" s="489"/>
      <c r="AM126" s="487">
        <v>0</v>
      </c>
      <c r="AN126" s="488"/>
      <c r="AO126" s="488"/>
      <c r="AP126" s="489"/>
      <c r="AQ126" s="289" t="str">
        <f t="shared" si="5"/>
        <v>n.é.</v>
      </c>
      <c r="AR126" s="290"/>
    </row>
    <row r="127" spans="1:55" ht="20.100000000000001" customHeight="1" x14ac:dyDescent="0.2">
      <c r="A127" s="436" t="s">
        <v>476</v>
      </c>
      <c r="B127" s="424"/>
      <c r="C127" s="324" t="s">
        <v>373</v>
      </c>
      <c r="D127" s="325"/>
      <c r="E127" s="325"/>
      <c r="F127" s="325"/>
      <c r="G127" s="325"/>
      <c r="H127" s="325"/>
      <c r="I127" s="325"/>
      <c r="J127" s="325"/>
      <c r="K127" s="325"/>
      <c r="L127" s="325"/>
      <c r="M127" s="325"/>
      <c r="N127" s="325"/>
      <c r="O127" s="325"/>
      <c r="P127" s="325"/>
      <c r="Q127" s="325"/>
      <c r="R127" s="325"/>
      <c r="S127" s="325"/>
      <c r="T127" s="325"/>
      <c r="U127" s="325"/>
      <c r="V127" s="325"/>
      <c r="W127" s="325"/>
      <c r="X127" s="325"/>
      <c r="Y127" s="325"/>
      <c r="Z127" s="325"/>
      <c r="AA127" s="325"/>
      <c r="AB127" s="326"/>
      <c r="AC127" s="303" t="s">
        <v>374</v>
      </c>
      <c r="AD127" s="304"/>
      <c r="AE127" s="487">
        <v>0</v>
      </c>
      <c r="AF127" s="488"/>
      <c r="AG127" s="488"/>
      <c r="AH127" s="489"/>
      <c r="AI127" s="487">
        <v>0</v>
      </c>
      <c r="AJ127" s="488"/>
      <c r="AK127" s="488"/>
      <c r="AL127" s="489"/>
      <c r="AM127" s="487">
        <v>0</v>
      </c>
      <c r="AN127" s="488"/>
      <c r="AO127" s="488"/>
      <c r="AP127" s="489"/>
      <c r="AQ127" s="289" t="str">
        <f t="shared" si="5"/>
        <v>n.é.</v>
      </c>
      <c r="AR127" s="290"/>
    </row>
    <row r="128" spans="1:55" ht="20.100000000000001" customHeight="1" x14ac:dyDescent="0.2">
      <c r="A128" s="436" t="s">
        <v>477</v>
      </c>
      <c r="B128" s="424"/>
      <c r="C128" s="324" t="s">
        <v>608</v>
      </c>
      <c r="D128" s="325"/>
      <c r="E128" s="325"/>
      <c r="F128" s="325"/>
      <c r="G128" s="325"/>
      <c r="H128" s="325"/>
      <c r="I128" s="325"/>
      <c r="J128" s="325"/>
      <c r="K128" s="325"/>
      <c r="L128" s="325"/>
      <c r="M128" s="325"/>
      <c r="N128" s="325"/>
      <c r="O128" s="325"/>
      <c r="P128" s="325"/>
      <c r="Q128" s="325"/>
      <c r="R128" s="325"/>
      <c r="S128" s="325"/>
      <c r="T128" s="325"/>
      <c r="U128" s="325"/>
      <c r="V128" s="325"/>
      <c r="W128" s="325"/>
      <c r="X128" s="325"/>
      <c r="Y128" s="325"/>
      <c r="Z128" s="325"/>
      <c r="AA128" s="325"/>
      <c r="AB128" s="326"/>
      <c r="AC128" s="303" t="s">
        <v>375</v>
      </c>
      <c r="AD128" s="304"/>
      <c r="AE128" s="487">
        <v>0</v>
      </c>
      <c r="AF128" s="488"/>
      <c r="AG128" s="488"/>
      <c r="AH128" s="489"/>
      <c r="AI128" s="487">
        <v>0</v>
      </c>
      <c r="AJ128" s="488"/>
      <c r="AK128" s="488"/>
      <c r="AL128" s="489"/>
      <c r="AM128" s="487">
        <v>0</v>
      </c>
      <c r="AN128" s="488"/>
      <c r="AO128" s="488"/>
      <c r="AP128" s="489"/>
      <c r="AQ128" s="289" t="str">
        <f t="shared" si="5"/>
        <v>n.é.</v>
      </c>
      <c r="AR128" s="290"/>
    </row>
    <row r="129" spans="1:56" ht="20.100000000000001" customHeight="1" x14ac:dyDescent="0.2">
      <c r="A129" s="436" t="s">
        <v>478</v>
      </c>
      <c r="B129" s="424"/>
      <c r="C129" s="324" t="s">
        <v>607</v>
      </c>
      <c r="D129" s="325"/>
      <c r="E129" s="325"/>
      <c r="F129" s="325"/>
      <c r="G129" s="325"/>
      <c r="H129" s="325"/>
      <c r="I129" s="325"/>
      <c r="J129" s="325"/>
      <c r="K129" s="325"/>
      <c r="L129" s="325"/>
      <c r="M129" s="325"/>
      <c r="N129" s="325"/>
      <c r="O129" s="325"/>
      <c r="P129" s="325"/>
      <c r="Q129" s="325"/>
      <c r="R129" s="325"/>
      <c r="S129" s="325"/>
      <c r="T129" s="325"/>
      <c r="U129" s="325"/>
      <c r="V129" s="325"/>
      <c r="W129" s="325"/>
      <c r="X129" s="325"/>
      <c r="Y129" s="325"/>
      <c r="Z129" s="325"/>
      <c r="AA129" s="325"/>
      <c r="AB129" s="326"/>
      <c r="AC129" s="303" t="s">
        <v>609</v>
      </c>
      <c r="AD129" s="304"/>
      <c r="AE129" s="487">
        <v>0</v>
      </c>
      <c r="AF129" s="488"/>
      <c r="AG129" s="488"/>
      <c r="AH129" s="489"/>
      <c r="AI129" s="487">
        <v>0</v>
      </c>
      <c r="AJ129" s="488"/>
      <c r="AK129" s="488"/>
      <c r="AL129" s="489"/>
      <c r="AM129" s="487">
        <v>0</v>
      </c>
      <c r="AN129" s="488"/>
      <c r="AO129" s="488"/>
      <c r="AP129" s="489"/>
      <c r="AQ129" s="289" t="str">
        <f t="shared" si="5"/>
        <v>n.é.</v>
      </c>
      <c r="AR129" s="290"/>
    </row>
    <row r="130" spans="1:56" s="2" customFormat="1" ht="20.100000000000001" customHeight="1" x14ac:dyDescent="0.2">
      <c r="A130" s="435" t="s">
        <v>479</v>
      </c>
      <c r="B130" s="425"/>
      <c r="C130" s="330" t="s">
        <v>606</v>
      </c>
      <c r="D130" s="331"/>
      <c r="E130" s="331"/>
      <c r="F130" s="331"/>
      <c r="G130" s="331"/>
      <c r="H130" s="331"/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  <c r="S130" s="331"/>
      <c r="T130" s="331"/>
      <c r="U130" s="331"/>
      <c r="V130" s="331"/>
      <c r="W130" s="331"/>
      <c r="X130" s="331"/>
      <c r="Y130" s="331"/>
      <c r="Z130" s="331"/>
      <c r="AA130" s="331"/>
      <c r="AB130" s="332"/>
      <c r="AC130" s="333" t="s">
        <v>376</v>
      </c>
      <c r="AD130" s="334"/>
      <c r="AE130" s="456">
        <f>SUM(AE125:AH129)</f>
        <v>0</v>
      </c>
      <c r="AF130" s="457"/>
      <c r="AG130" s="457"/>
      <c r="AH130" s="458"/>
      <c r="AI130" s="456">
        <v>0</v>
      </c>
      <c r="AJ130" s="457"/>
      <c r="AK130" s="457"/>
      <c r="AL130" s="458"/>
      <c r="AM130" s="456">
        <v>0</v>
      </c>
      <c r="AN130" s="457"/>
      <c r="AO130" s="457"/>
      <c r="AP130" s="458"/>
      <c r="AQ130" s="322" t="str">
        <f t="shared" si="5"/>
        <v>n.é.</v>
      </c>
      <c r="AR130" s="323"/>
    </row>
    <row r="131" spans="1:56" s="2" customFormat="1" ht="20.100000000000001" customHeight="1" x14ac:dyDescent="0.2">
      <c r="A131" s="436" t="s">
        <v>480</v>
      </c>
      <c r="B131" s="424"/>
      <c r="C131" s="300" t="s">
        <v>377</v>
      </c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2"/>
      <c r="AC131" s="303" t="s">
        <v>378</v>
      </c>
      <c r="AD131" s="304"/>
      <c r="AE131" s="487">
        <v>0</v>
      </c>
      <c r="AF131" s="488"/>
      <c r="AG131" s="488"/>
      <c r="AH131" s="489"/>
      <c r="AI131" s="487">
        <v>0</v>
      </c>
      <c r="AJ131" s="488"/>
      <c r="AK131" s="488"/>
      <c r="AL131" s="489"/>
      <c r="AM131" s="487">
        <v>0</v>
      </c>
      <c r="AN131" s="488"/>
      <c r="AO131" s="488"/>
      <c r="AP131" s="489"/>
      <c r="AQ131" s="289" t="str">
        <f t="shared" si="5"/>
        <v>n.é.</v>
      </c>
      <c r="AR131" s="290"/>
    </row>
    <row r="132" spans="1:56" ht="20.100000000000001" customHeight="1" x14ac:dyDescent="0.2">
      <c r="A132" s="436" t="s">
        <v>481</v>
      </c>
      <c r="B132" s="424"/>
      <c r="C132" s="300" t="s">
        <v>613</v>
      </c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2"/>
      <c r="AC132" s="303" t="s">
        <v>611</v>
      </c>
      <c r="AD132" s="304"/>
      <c r="AE132" s="487">
        <v>0</v>
      </c>
      <c r="AF132" s="488"/>
      <c r="AG132" s="488"/>
      <c r="AH132" s="489"/>
      <c r="AI132" s="487">
        <v>0</v>
      </c>
      <c r="AJ132" s="488"/>
      <c r="AK132" s="488"/>
      <c r="AL132" s="489"/>
      <c r="AM132" s="487">
        <v>0</v>
      </c>
      <c r="AN132" s="488"/>
      <c r="AO132" s="488"/>
      <c r="AP132" s="489"/>
      <c r="AQ132" s="289" t="str">
        <f t="shared" si="5"/>
        <v>n.é.</v>
      </c>
      <c r="AR132" s="290"/>
    </row>
    <row r="133" spans="1:56" s="2" customFormat="1" ht="20.100000000000001" customHeight="1" x14ac:dyDescent="0.2">
      <c r="A133" s="468" t="s">
        <v>482</v>
      </c>
      <c r="B133" s="469"/>
      <c r="C133" s="515" t="s">
        <v>612</v>
      </c>
      <c r="D133" s="516"/>
      <c r="E133" s="516"/>
      <c r="F133" s="516"/>
      <c r="G133" s="516"/>
      <c r="H133" s="516"/>
      <c r="I133" s="516"/>
      <c r="J133" s="516"/>
      <c r="K133" s="516"/>
      <c r="L133" s="516"/>
      <c r="M133" s="516"/>
      <c r="N133" s="516"/>
      <c r="O133" s="516"/>
      <c r="P133" s="516"/>
      <c r="Q133" s="516"/>
      <c r="R133" s="516"/>
      <c r="S133" s="516"/>
      <c r="T133" s="516"/>
      <c r="U133" s="516"/>
      <c r="V133" s="516"/>
      <c r="W133" s="516"/>
      <c r="X133" s="516"/>
      <c r="Y133" s="516"/>
      <c r="Z133" s="516"/>
      <c r="AA133" s="516"/>
      <c r="AB133" s="517"/>
      <c r="AC133" s="748" t="s">
        <v>379</v>
      </c>
      <c r="AD133" s="749"/>
      <c r="AE133" s="398">
        <f>AE124+AE130+AE132</f>
        <v>67256396</v>
      </c>
      <c r="AF133" s="399"/>
      <c r="AG133" s="399"/>
      <c r="AH133" s="400"/>
      <c r="AI133" s="398">
        <f>SUM(AI124)</f>
        <v>95520858</v>
      </c>
      <c r="AJ133" s="399"/>
      <c r="AK133" s="399"/>
      <c r="AL133" s="400"/>
      <c r="AM133" s="398">
        <f>SUM(AM124)</f>
        <v>95520858</v>
      </c>
      <c r="AN133" s="399"/>
      <c r="AO133" s="399"/>
      <c r="AP133" s="400"/>
      <c r="AQ133" s="466">
        <f t="shared" si="5"/>
        <v>1</v>
      </c>
      <c r="AR133" s="467"/>
    </row>
    <row r="134" spans="1:56" s="2" customFormat="1" ht="20.100000000000001" customHeight="1" x14ac:dyDescent="0.2">
      <c r="A134" s="445" t="s">
        <v>483</v>
      </c>
      <c r="B134" s="446"/>
      <c r="C134" s="194" t="s">
        <v>610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5"/>
      <c r="AC134" s="13"/>
      <c r="AD134" s="14"/>
      <c r="AE134" s="750">
        <f>AE103+AE133</f>
        <v>228000000</v>
      </c>
      <c r="AF134" s="751"/>
      <c r="AG134" s="751"/>
      <c r="AH134" s="752"/>
      <c r="AI134" s="750">
        <f>SUM(AI103,AI133)</f>
        <v>301544405</v>
      </c>
      <c r="AJ134" s="751"/>
      <c r="AK134" s="751"/>
      <c r="AL134" s="752"/>
      <c r="AM134" s="750">
        <f>SUM(AM103,AM133)</f>
        <v>296189345</v>
      </c>
      <c r="AN134" s="751"/>
      <c r="AO134" s="751"/>
      <c r="AP134" s="752"/>
      <c r="AQ134" s="753">
        <f t="shared" ref="AQ134:AQ165" si="6">IF(AI134&gt;0,AM134/AI134,"n.é.")</f>
        <v>0.98224122248263901</v>
      </c>
      <c r="AR134" s="754"/>
    </row>
    <row r="135" spans="1:56" ht="20.100000000000001" customHeight="1" x14ac:dyDescent="0.2">
      <c r="A135" s="436" t="s">
        <v>484</v>
      </c>
      <c r="B135" s="424"/>
      <c r="C135" s="410" t="s">
        <v>20</v>
      </c>
      <c r="D135" s="411"/>
      <c r="E135" s="411"/>
      <c r="F135" s="411"/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  <c r="X135" s="411"/>
      <c r="Y135" s="411"/>
      <c r="Z135" s="411"/>
      <c r="AA135" s="411"/>
      <c r="AB135" s="412"/>
      <c r="AC135" s="746" t="s">
        <v>51</v>
      </c>
      <c r="AD135" s="747"/>
      <c r="AE135" s="676">
        <v>22432068</v>
      </c>
      <c r="AF135" s="677"/>
      <c r="AG135" s="677"/>
      <c r="AH135" s="678"/>
      <c r="AI135" s="676">
        <v>23218965</v>
      </c>
      <c r="AJ135" s="677"/>
      <c r="AK135" s="677"/>
      <c r="AL135" s="678"/>
      <c r="AM135" s="676">
        <v>23218965</v>
      </c>
      <c r="AN135" s="677"/>
      <c r="AO135" s="677"/>
      <c r="AP135" s="678"/>
      <c r="AQ135" s="389">
        <f t="shared" si="6"/>
        <v>1</v>
      </c>
      <c r="AR135" s="390"/>
      <c r="BD135" s="63"/>
    </row>
    <row r="136" spans="1:56" ht="20.100000000000001" customHeight="1" x14ac:dyDescent="0.2">
      <c r="A136" s="436" t="s">
        <v>485</v>
      </c>
      <c r="B136" s="424"/>
      <c r="C136" s="410" t="s">
        <v>47</v>
      </c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  <c r="X136" s="411"/>
      <c r="Y136" s="411"/>
      <c r="Z136" s="411"/>
      <c r="AA136" s="411"/>
      <c r="AB136" s="412"/>
      <c r="AC136" s="404" t="s">
        <v>50</v>
      </c>
      <c r="AD136" s="405"/>
      <c r="AE136" s="676">
        <v>0</v>
      </c>
      <c r="AF136" s="677"/>
      <c r="AG136" s="677"/>
      <c r="AH136" s="678"/>
      <c r="AI136" s="676">
        <v>1564520</v>
      </c>
      <c r="AJ136" s="677"/>
      <c r="AK136" s="677"/>
      <c r="AL136" s="678"/>
      <c r="AM136" s="676">
        <v>1564520</v>
      </c>
      <c r="AN136" s="677"/>
      <c r="AO136" s="677"/>
      <c r="AP136" s="678"/>
      <c r="AQ136" s="389">
        <f t="shared" si="6"/>
        <v>1</v>
      </c>
      <c r="AR136" s="390"/>
    </row>
    <row r="137" spans="1:56" ht="20.100000000000001" customHeight="1" x14ac:dyDescent="0.2">
      <c r="A137" s="436" t="s">
        <v>486</v>
      </c>
      <c r="B137" s="424"/>
      <c r="C137" s="410" t="s">
        <v>46</v>
      </c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  <c r="X137" s="411"/>
      <c r="Y137" s="411"/>
      <c r="Z137" s="411"/>
      <c r="AA137" s="411"/>
      <c r="AB137" s="412"/>
      <c r="AC137" s="391" t="s">
        <v>49</v>
      </c>
      <c r="AD137" s="392"/>
      <c r="AE137" s="662">
        <v>0</v>
      </c>
      <c r="AF137" s="663"/>
      <c r="AG137" s="663"/>
      <c r="AH137" s="664"/>
      <c r="AI137" s="662">
        <v>0</v>
      </c>
      <c r="AJ137" s="663"/>
      <c r="AK137" s="663"/>
      <c r="AL137" s="664"/>
      <c r="AM137" s="662"/>
      <c r="AN137" s="663"/>
      <c r="AO137" s="663"/>
      <c r="AP137" s="664"/>
      <c r="AQ137" s="389" t="str">
        <f t="shared" si="6"/>
        <v>n.é.</v>
      </c>
      <c r="AR137" s="390"/>
    </row>
    <row r="138" spans="1:56" ht="20.100000000000001" customHeight="1" x14ac:dyDescent="0.2">
      <c r="A138" s="436" t="s">
        <v>487</v>
      </c>
      <c r="B138" s="424"/>
      <c r="C138" s="406" t="s">
        <v>19</v>
      </c>
      <c r="D138" s="407"/>
      <c r="E138" s="407"/>
      <c r="F138" s="407"/>
      <c r="G138" s="407"/>
      <c r="H138" s="407"/>
      <c r="I138" s="407"/>
      <c r="J138" s="407"/>
      <c r="K138" s="407"/>
      <c r="L138" s="407"/>
      <c r="M138" s="407"/>
      <c r="N138" s="407"/>
      <c r="O138" s="407"/>
      <c r="P138" s="407"/>
      <c r="Q138" s="407"/>
      <c r="R138" s="407"/>
      <c r="S138" s="407"/>
      <c r="T138" s="407"/>
      <c r="U138" s="407"/>
      <c r="V138" s="407"/>
      <c r="W138" s="407"/>
      <c r="X138" s="407"/>
      <c r="Y138" s="407"/>
      <c r="Z138" s="407"/>
      <c r="AA138" s="407"/>
      <c r="AB138" s="408"/>
      <c r="AC138" s="391" t="s">
        <v>48</v>
      </c>
      <c r="AD138" s="392"/>
      <c r="AE138" s="662">
        <v>0</v>
      </c>
      <c r="AF138" s="663"/>
      <c r="AG138" s="663"/>
      <c r="AH138" s="664"/>
      <c r="AI138" s="662">
        <v>0</v>
      </c>
      <c r="AJ138" s="663"/>
      <c r="AK138" s="663"/>
      <c r="AL138" s="664"/>
      <c r="AM138" s="662"/>
      <c r="AN138" s="663"/>
      <c r="AO138" s="663"/>
      <c r="AP138" s="664"/>
      <c r="AQ138" s="389" t="str">
        <f t="shared" si="6"/>
        <v>n.é.</v>
      </c>
      <c r="AR138" s="390"/>
    </row>
    <row r="139" spans="1:56" ht="20.100000000000001" customHeight="1" x14ac:dyDescent="0.2">
      <c r="A139" s="436" t="s">
        <v>488</v>
      </c>
      <c r="B139" s="424"/>
      <c r="C139" s="406" t="s">
        <v>16</v>
      </c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07"/>
      <c r="O139" s="407"/>
      <c r="P139" s="407"/>
      <c r="Q139" s="407"/>
      <c r="R139" s="407"/>
      <c r="S139" s="407"/>
      <c r="T139" s="407"/>
      <c r="U139" s="407"/>
      <c r="V139" s="407"/>
      <c r="W139" s="407"/>
      <c r="X139" s="407"/>
      <c r="Y139" s="407"/>
      <c r="Z139" s="407"/>
      <c r="AA139" s="407"/>
      <c r="AB139" s="408"/>
      <c r="AC139" s="391" t="s">
        <v>45</v>
      </c>
      <c r="AD139" s="392"/>
      <c r="AE139" s="662">
        <v>0</v>
      </c>
      <c r="AF139" s="663"/>
      <c r="AG139" s="663"/>
      <c r="AH139" s="664"/>
      <c r="AI139" s="662">
        <v>0</v>
      </c>
      <c r="AJ139" s="663"/>
      <c r="AK139" s="663"/>
      <c r="AL139" s="664"/>
      <c r="AM139" s="662"/>
      <c r="AN139" s="663"/>
      <c r="AO139" s="663"/>
      <c r="AP139" s="664"/>
      <c r="AQ139" s="389" t="str">
        <f t="shared" si="6"/>
        <v>n.é.</v>
      </c>
      <c r="AR139" s="390"/>
    </row>
    <row r="140" spans="1:56" ht="20.100000000000001" customHeight="1" x14ac:dyDescent="0.2">
      <c r="A140" s="436" t="s">
        <v>489</v>
      </c>
      <c r="B140" s="424"/>
      <c r="C140" s="406" t="s">
        <v>17</v>
      </c>
      <c r="D140" s="407"/>
      <c r="E140" s="407"/>
      <c r="F140" s="407"/>
      <c r="G140" s="407"/>
      <c r="H140" s="407"/>
      <c r="I140" s="407"/>
      <c r="J140" s="407"/>
      <c r="K140" s="407"/>
      <c r="L140" s="407"/>
      <c r="M140" s="407"/>
      <c r="N140" s="407"/>
      <c r="O140" s="407"/>
      <c r="P140" s="407"/>
      <c r="Q140" s="407"/>
      <c r="R140" s="407"/>
      <c r="S140" s="407"/>
      <c r="T140" s="407"/>
      <c r="U140" s="407"/>
      <c r="V140" s="407"/>
      <c r="W140" s="407"/>
      <c r="X140" s="407"/>
      <c r="Y140" s="407"/>
      <c r="Z140" s="407"/>
      <c r="AA140" s="407"/>
      <c r="AB140" s="408"/>
      <c r="AC140" s="391" t="s">
        <v>44</v>
      </c>
      <c r="AD140" s="392"/>
      <c r="AE140" s="662">
        <v>0</v>
      </c>
      <c r="AF140" s="663"/>
      <c r="AG140" s="663"/>
      <c r="AH140" s="664"/>
      <c r="AI140" s="662">
        <v>0</v>
      </c>
      <c r="AJ140" s="663"/>
      <c r="AK140" s="663"/>
      <c r="AL140" s="664"/>
      <c r="AM140" s="662"/>
      <c r="AN140" s="663"/>
      <c r="AO140" s="663"/>
      <c r="AP140" s="664"/>
      <c r="AQ140" s="389" t="str">
        <f t="shared" si="6"/>
        <v>n.é.</v>
      </c>
      <c r="AR140" s="390"/>
    </row>
    <row r="141" spans="1:56" ht="20.100000000000001" customHeight="1" x14ac:dyDescent="0.2">
      <c r="A141" s="436" t="s">
        <v>490</v>
      </c>
      <c r="B141" s="424"/>
      <c r="C141" s="406" t="s">
        <v>21</v>
      </c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  <c r="Z141" s="407"/>
      <c r="AA141" s="407"/>
      <c r="AB141" s="408"/>
      <c r="AC141" s="404" t="s">
        <v>43</v>
      </c>
      <c r="AD141" s="405"/>
      <c r="AE141" s="676">
        <v>475200</v>
      </c>
      <c r="AF141" s="677"/>
      <c r="AG141" s="677"/>
      <c r="AH141" s="678"/>
      <c r="AI141" s="676">
        <v>564300</v>
      </c>
      <c r="AJ141" s="677"/>
      <c r="AK141" s="677"/>
      <c r="AL141" s="678"/>
      <c r="AM141" s="676">
        <v>564300</v>
      </c>
      <c r="AN141" s="677"/>
      <c r="AO141" s="677"/>
      <c r="AP141" s="678"/>
      <c r="AQ141" s="389">
        <f t="shared" si="6"/>
        <v>1</v>
      </c>
      <c r="AR141" s="390"/>
      <c r="BD141" s="63"/>
    </row>
    <row r="142" spans="1:56" ht="20.100000000000001" customHeight="1" x14ac:dyDescent="0.2">
      <c r="A142" s="436" t="s">
        <v>491</v>
      </c>
      <c r="B142" s="424"/>
      <c r="C142" s="406" t="s">
        <v>41</v>
      </c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8"/>
      <c r="AC142" s="391" t="s">
        <v>42</v>
      </c>
      <c r="AD142" s="392"/>
      <c r="AE142" s="662">
        <v>0</v>
      </c>
      <c r="AF142" s="663"/>
      <c r="AG142" s="663"/>
      <c r="AH142" s="664"/>
      <c r="AI142" s="662">
        <v>0</v>
      </c>
      <c r="AJ142" s="663"/>
      <c r="AK142" s="663"/>
      <c r="AL142" s="664"/>
      <c r="AM142" s="662"/>
      <c r="AN142" s="663"/>
      <c r="AO142" s="663"/>
      <c r="AP142" s="664"/>
      <c r="AQ142" s="389" t="str">
        <f t="shared" si="6"/>
        <v>n.é.</v>
      </c>
      <c r="AR142" s="390"/>
    </row>
    <row r="143" spans="1:56" ht="20.100000000000001" customHeight="1" x14ac:dyDescent="0.2">
      <c r="A143" s="436" t="s">
        <v>492</v>
      </c>
      <c r="B143" s="424"/>
      <c r="C143" s="300" t="s">
        <v>18</v>
      </c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2"/>
      <c r="AC143" s="404" t="s">
        <v>40</v>
      </c>
      <c r="AD143" s="405"/>
      <c r="AE143" s="676">
        <v>52260</v>
      </c>
      <c r="AF143" s="677"/>
      <c r="AG143" s="677"/>
      <c r="AH143" s="678"/>
      <c r="AI143" s="676">
        <v>36645</v>
      </c>
      <c r="AJ143" s="677"/>
      <c r="AK143" s="677"/>
      <c r="AL143" s="678"/>
      <c r="AM143" s="676">
        <v>36645</v>
      </c>
      <c r="AN143" s="677"/>
      <c r="AO143" s="677"/>
      <c r="AP143" s="678"/>
      <c r="AQ143" s="389">
        <f t="shared" si="6"/>
        <v>1</v>
      </c>
      <c r="AR143" s="390"/>
      <c r="BD143" s="63"/>
    </row>
    <row r="144" spans="1:56" ht="20.100000000000001" customHeight="1" x14ac:dyDescent="0.2">
      <c r="A144" s="436" t="s">
        <v>493</v>
      </c>
      <c r="B144" s="424"/>
      <c r="C144" s="300" t="s">
        <v>37</v>
      </c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2"/>
      <c r="AC144" s="391" t="s">
        <v>39</v>
      </c>
      <c r="AD144" s="392"/>
      <c r="AE144" s="662">
        <v>0</v>
      </c>
      <c r="AF144" s="663"/>
      <c r="AG144" s="663"/>
      <c r="AH144" s="664"/>
      <c r="AI144" s="662">
        <v>0</v>
      </c>
      <c r="AJ144" s="663"/>
      <c r="AK144" s="663"/>
      <c r="AL144" s="664"/>
      <c r="AM144" s="662"/>
      <c r="AN144" s="663"/>
      <c r="AO144" s="663"/>
      <c r="AP144" s="664"/>
      <c r="AQ144" s="389" t="str">
        <f t="shared" si="6"/>
        <v>n.é.</v>
      </c>
      <c r="AR144" s="390"/>
    </row>
    <row r="145" spans="1:56" ht="20.100000000000001" customHeight="1" x14ac:dyDescent="0.2">
      <c r="A145" s="436" t="s">
        <v>494</v>
      </c>
      <c r="B145" s="424"/>
      <c r="C145" s="300" t="s">
        <v>36</v>
      </c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2"/>
      <c r="AC145" s="391" t="s">
        <v>38</v>
      </c>
      <c r="AD145" s="392"/>
      <c r="AE145" s="662">
        <v>0</v>
      </c>
      <c r="AF145" s="663"/>
      <c r="AG145" s="663"/>
      <c r="AH145" s="664"/>
      <c r="AI145" s="662">
        <v>0</v>
      </c>
      <c r="AJ145" s="663"/>
      <c r="AK145" s="663"/>
      <c r="AL145" s="664"/>
      <c r="AM145" s="662"/>
      <c r="AN145" s="663"/>
      <c r="AO145" s="663"/>
      <c r="AP145" s="664"/>
      <c r="AQ145" s="389" t="str">
        <f t="shared" si="6"/>
        <v>n.é.</v>
      </c>
      <c r="AR145" s="390"/>
    </row>
    <row r="146" spans="1:56" ht="20.100000000000001" customHeight="1" x14ac:dyDescent="0.2">
      <c r="A146" s="436" t="s">
        <v>495</v>
      </c>
      <c r="B146" s="424"/>
      <c r="C146" s="300" t="s">
        <v>35</v>
      </c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2"/>
      <c r="AC146" s="391" t="s">
        <v>34</v>
      </c>
      <c r="AD146" s="392"/>
      <c r="AE146" s="662">
        <v>0</v>
      </c>
      <c r="AF146" s="663"/>
      <c r="AG146" s="663"/>
      <c r="AH146" s="664"/>
      <c r="AI146" s="662">
        <v>0</v>
      </c>
      <c r="AJ146" s="663"/>
      <c r="AK146" s="663"/>
      <c r="AL146" s="664"/>
      <c r="AM146" s="662"/>
      <c r="AN146" s="663"/>
      <c r="AO146" s="663"/>
      <c r="AP146" s="664"/>
      <c r="AQ146" s="389" t="str">
        <f t="shared" si="6"/>
        <v>n.é.</v>
      </c>
      <c r="AR146" s="390"/>
    </row>
    <row r="147" spans="1:56" ht="20.100000000000001" customHeight="1" x14ac:dyDescent="0.2">
      <c r="A147" s="436" t="s">
        <v>496</v>
      </c>
      <c r="B147" s="424"/>
      <c r="C147" s="300" t="s">
        <v>25</v>
      </c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2"/>
      <c r="AC147" s="404" t="s">
        <v>33</v>
      </c>
      <c r="AD147" s="405"/>
      <c r="AE147" s="699">
        <v>0</v>
      </c>
      <c r="AF147" s="700"/>
      <c r="AG147" s="700"/>
      <c r="AH147" s="701"/>
      <c r="AI147" s="676">
        <v>639890</v>
      </c>
      <c r="AJ147" s="677"/>
      <c r="AK147" s="677"/>
      <c r="AL147" s="678"/>
      <c r="AM147" s="676">
        <v>639890</v>
      </c>
      <c r="AN147" s="677"/>
      <c r="AO147" s="677"/>
      <c r="AP147" s="678"/>
      <c r="AQ147" s="389">
        <f t="shared" si="6"/>
        <v>1</v>
      </c>
      <c r="AR147" s="390"/>
    </row>
    <row r="148" spans="1:56" ht="20.100000000000001" customHeight="1" x14ac:dyDescent="0.2">
      <c r="A148" s="435" t="s">
        <v>497</v>
      </c>
      <c r="B148" s="425"/>
      <c r="C148" s="437" t="s">
        <v>749</v>
      </c>
      <c r="D148" s="438"/>
      <c r="E148" s="438"/>
      <c r="F148" s="438"/>
      <c r="G148" s="438"/>
      <c r="H148" s="438"/>
      <c r="I148" s="438"/>
      <c r="J148" s="438"/>
      <c r="K148" s="438"/>
      <c r="L148" s="438"/>
      <c r="M148" s="438"/>
      <c r="N148" s="438"/>
      <c r="O148" s="438"/>
      <c r="P148" s="438"/>
      <c r="Q148" s="438"/>
      <c r="R148" s="438"/>
      <c r="S148" s="438"/>
      <c r="T148" s="438"/>
      <c r="U148" s="438"/>
      <c r="V148" s="438"/>
      <c r="W148" s="438"/>
      <c r="X148" s="438"/>
      <c r="Y148" s="438"/>
      <c r="Z148" s="438"/>
      <c r="AA148" s="438"/>
      <c r="AB148" s="439"/>
      <c r="AC148" s="404" t="s">
        <v>27</v>
      </c>
      <c r="AD148" s="405"/>
      <c r="AE148" s="429">
        <f>SUM(AE135:AH147)</f>
        <v>22959528</v>
      </c>
      <c r="AF148" s="430"/>
      <c r="AG148" s="430"/>
      <c r="AH148" s="431"/>
      <c r="AI148" s="429">
        <f>SUM(AI135,AI136,AI141,AI143,AI147)</f>
        <v>26024320</v>
      </c>
      <c r="AJ148" s="430"/>
      <c r="AK148" s="430"/>
      <c r="AL148" s="431"/>
      <c r="AM148" s="429">
        <f>SUM(AM135:AP147)</f>
        <v>26024320</v>
      </c>
      <c r="AN148" s="430"/>
      <c r="AO148" s="430"/>
      <c r="AP148" s="431"/>
      <c r="AQ148" s="322">
        <f t="shared" si="6"/>
        <v>1</v>
      </c>
      <c r="AR148" s="323"/>
    </row>
    <row r="149" spans="1:56" ht="20.100000000000001" customHeight="1" x14ac:dyDescent="0.2">
      <c r="A149" s="436" t="s">
        <v>498</v>
      </c>
      <c r="B149" s="424"/>
      <c r="C149" s="300" t="s">
        <v>22</v>
      </c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2"/>
      <c r="AC149" s="404" t="s">
        <v>28</v>
      </c>
      <c r="AD149" s="405"/>
      <c r="AE149" s="676">
        <v>10461560</v>
      </c>
      <c r="AF149" s="677"/>
      <c r="AG149" s="677"/>
      <c r="AH149" s="678"/>
      <c r="AI149" s="676">
        <v>11111560</v>
      </c>
      <c r="AJ149" s="677"/>
      <c r="AK149" s="677"/>
      <c r="AL149" s="678"/>
      <c r="AM149" s="676">
        <v>11111560</v>
      </c>
      <c r="AN149" s="677"/>
      <c r="AO149" s="677"/>
      <c r="AP149" s="678"/>
      <c r="AQ149" s="389">
        <f t="shared" si="6"/>
        <v>1</v>
      </c>
      <c r="AR149" s="390"/>
      <c r="BD149" s="63"/>
    </row>
    <row r="150" spans="1:56" ht="32.25" customHeight="1" x14ac:dyDescent="0.2">
      <c r="A150" s="436" t="s">
        <v>499</v>
      </c>
      <c r="B150" s="424"/>
      <c r="C150" s="300" t="s">
        <v>425</v>
      </c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2"/>
      <c r="AC150" s="404" t="s">
        <v>29</v>
      </c>
      <c r="AD150" s="405"/>
      <c r="AE150" s="676">
        <v>1663799</v>
      </c>
      <c r="AF150" s="677"/>
      <c r="AG150" s="677"/>
      <c r="AH150" s="678"/>
      <c r="AI150" s="676">
        <v>2124679</v>
      </c>
      <c r="AJ150" s="677"/>
      <c r="AK150" s="677"/>
      <c r="AL150" s="678"/>
      <c r="AM150" s="676">
        <v>2124679</v>
      </c>
      <c r="AN150" s="677"/>
      <c r="AO150" s="677"/>
      <c r="AP150" s="678"/>
      <c r="AQ150" s="389">
        <f t="shared" si="6"/>
        <v>1</v>
      </c>
      <c r="AR150" s="390"/>
      <c r="BD150" s="63"/>
    </row>
    <row r="151" spans="1:56" ht="20.100000000000001" customHeight="1" x14ac:dyDescent="0.2">
      <c r="A151" s="436" t="s">
        <v>500</v>
      </c>
      <c r="B151" s="424"/>
      <c r="C151" s="324" t="s">
        <v>23</v>
      </c>
      <c r="D151" s="325"/>
      <c r="E151" s="325"/>
      <c r="F151" s="325"/>
      <c r="G151" s="325"/>
      <c r="H151" s="325"/>
      <c r="I151" s="325"/>
      <c r="J151" s="325"/>
      <c r="K151" s="325"/>
      <c r="L151" s="325"/>
      <c r="M151" s="325"/>
      <c r="N151" s="325"/>
      <c r="O151" s="325"/>
      <c r="P151" s="325"/>
      <c r="Q151" s="325"/>
      <c r="R151" s="325"/>
      <c r="S151" s="325"/>
      <c r="T151" s="325"/>
      <c r="U151" s="325"/>
      <c r="V151" s="325"/>
      <c r="W151" s="325"/>
      <c r="X151" s="325"/>
      <c r="Y151" s="325"/>
      <c r="Z151" s="325"/>
      <c r="AA151" s="325"/>
      <c r="AB151" s="326"/>
      <c r="AC151" s="404" t="s">
        <v>30</v>
      </c>
      <c r="AD151" s="405"/>
      <c r="AE151" s="676">
        <v>1848653</v>
      </c>
      <c r="AF151" s="677"/>
      <c r="AG151" s="677"/>
      <c r="AH151" s="678"/>
      <c r="AI151" s="676">
        <v>2426326</v>
      </c>
      <c r="AJ151" s="677"/>
      <c r="AK151" s="677"/>
      <c r="AL151" s="678"/>
      <c r="AM151" s="676">
        <v>2426326</v>
      </c>
      <c r="AN151" s="677"/>
      <c r="AO151" s="677"/>
      <c r="AP151" s="678"/>
      <c r="AQ151" s="389">
        <f t="shared" si="6"/>
        <v>1</v>
      </c>
      <c r="AR151" s="390"/>
      <c r="BD151" s="63"/>
    </row>
    <row r="152" spans="1:56" ht="20.100000000000001" customHeight="1" x14ac:dyDescent="0.2">
      <c r="A152" s="435" t="s">
        <v>501</v>
      </c>
      <c r="B152" s="425"/>
      <c r="C152" s="374" t="s">
        <v>750</v>
      </c>
      <c r="D152" s="375"/>
      <c r="E152" s="375"/>
      <c r="F152" s="375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6"/>
      <c r="AC152" s="404" t="s">
        <v>31</v>
      </c>
      <c r="AD152" s="405"/>
      <c r="AE152" s="429">
        <f>SUM(AE149:AH151)</f>
        <v>13974012</v>
      </c>
      <c r="AF152" s="430"/>
      <c r="AG152" s="430"/>
      <c r="AH152" s="431"/>
      <c r="AI152" s="429">
        <f>SUM(AI149:AL151)</f>
        <v>15662565</v>
      </c>
      <c r="AJ152" s="430"/>
      <c r="AK152" s="430"/>
      <c r="AL152" s="431"/>
      <c r="AM152" s="429">
        <f>SUM(AM149:AP151)</f>
        <v>15662565</v>
      </c>
      <c r="AN152" s="430"/>
      <c r="AO152" s="430"/>
      <c r="AP152" s="431"/>
      <c r="AQ152" s="322">
        <f t="shared" si="6"/>
        <v>1</v>
      </c>
      <c r="AR152" s="323"/>
    </row>
    <row r="153" spans="1:56" ht="20.100000000000001" customHeight="1" x14ac:dyDescent="0.2">
      <c r="A153" s="435" t="s">
        <v>502</v>
      </c>
      <c r="B153" s="425"/>
      <c r="C153" s="437" t="s">
        <v>751</v>
      </c>
      <c r="D153" s="438"/>
      <c r="E153" s="438"/>
      <c r="F153" s="438"/>
      <c r="G153" s="438"/>
      <c r="H153" s="438"/>
      <c r="I153" s="438"/>
      <c r="J153" s="438"/>
      <c r="K153" s="438"/>
      <c r="L153" s="438"/>
      <c r="M153" s="438"/>
      <c r="N153" s="438"/>
      <c r="O153" s="438"/>
      <c r="P153" s="438"/>
      <c r="Q153" s="438"/>
      <c r="R153" s="438"/>
      <c r="S153" s="438"/>
      <c r="T153" s="438"/>
      <c r="U153" s="438"/>
      <c r="V153" s="438"/>
      <c r="W153" s="438"/>
      <c r="X153" s="438"/>
      <c r="Y153" s="438"/>
      <c r="Z153" s="438"/>
      <c r="AA153" s="438"/>
      <c r="AB153" s="439"/>
      <c r="AC153" s="705" t="s">
        <v>32</v>
      </c>
      <c r="AD153" s="706"/>
      <c r="AE153" s="398">
        <f>AE148+AE152</f>
        <v>36933540</v>
      </c>
      <c r="AF153" s="399"/>
      <c r="AG153" s="399"/>
      <c r="AH153" s="400"/>
      <c r="AI153" s="398">
        <f>SUM(AI148,AI152)</f>
        <v>41686885</v>
      </c>
      <c r="AJ153" s="399"/>
      <c r="AK153" s="399"/>
      <c r="AL153" s="400"/>
      <c r="AM153" s="398">
        <f>SUM(AM148,AM152)</f>
        <v>41686885</v>
      </c>
      <c r="AN153" s="399"/>
      <c r="AO153" s="399"/>
      <c r="AP153" s="400"/>
      <c r="AQ153" s="322">
        <f t="shared" si="6"/>
        <v>1</v>
      </c>
      <c r="AR153" s="323"/>
      <c r="BD153" s="63"/>
    </row>
    <row r="154" spans="1:56" s="2" customFormat="1" ht="20.100000000000001" customHeight="1" x14ac:dyDescent="0.2">
      <c r="A154" s="435" t="s">
        <v>503</v>
      </c>
      <c r="B154" s="425"/>
      <c r="C154" s="374" t="s">
        <v>24</v>
      </c>
      <c r="D154" s="375"/>
      <c r="E154" s="375"/>
      <c r="F154" s="375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6"/>
      <c r="AC154" s="705" t="s">
        <v>52</v>
      </c>
      <c r="AD154" s="706"/>
      <c r="AE154" s="398">
        <v>4691805</v>
      </c>
      <c r="AF154" s="399"/>
      <c r="AG154" s="399"/>
      <c r="AH154" s="400"/>
      <c r="AI154" s="398">
        <v>5219320</v>
      </c>
      <c r="AJ154" s="399"/>
      <c r="AK154" s="399"/>
      <c r="AL154" s="400"/>
      <c r="AM154" s="398">
        <v>5219320</v>
      </c>
      <c r="AN154" s="399"/>
      <c r="AO154" s="399"/>
      <c r="AP154" s="400"/>
      <c r="AQ154" s="322">
        <f t="shared" si="6"/>
        <v>1</v>
      </c>
      <c r="AR154" s="323"/>
      <c r="BD154" s="174"/>
    </row>
    <row r="155" spans="1:56" ht="20.100000000000001" customHeight="1" x14ac:dyDescent="0.2">
      <c r="A155" s="436" t="s">
        <v>504</v>
      </c>
      <c r="B155" s="424"/>
      <c r="C155" s="300" t="s">
        <v>63</v>
      </c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2"/>
      <c r="AC155" s="391" t="s">
        <v>82</v>
      </c>
      <c r="AD155" s="392"/>
      <c r="AE155" s="662">
        <v>66666</v>
      </c>
      <c r="AF155" s="663"/>
      <c r="AG155" s="663"/>
      <c r="AH155" s="664"/>
      <c r="AI155" s="662">
        <v>107725</v>
      </c>
      <c r="AJ155" s="663"/>
      <c r="AK155" s="663"/>
      <c r="AL155" s="664"/>
      <c r="AM155" s="662">
        <v>102754</v>
      </c>
      <c r="AN155" s="663"/>
      <c r="AO155" s="663"/>
      <c r="AP155" s="664"/>
      <c r="AQ155" s="389">
        <f t="shared" si="6"/>
        <v>0.95385472267347415</v>
      </c>
      <c r="AR155" s="390"/>
    </row>
    <row r="156" spans="1:56" ht="20.100000000000001" customHeight="1" x14ac:dyDescent="0.2">
      <c r="A156" s="436" t="s">
        <v>505</v>
      </c>
      <c r="B156" s="424"/>
      <c r="C156" s="300" t="s">
        <v>64</v>
      </c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2"/>
      <c r="AC156" s="391" t="s">
        <v>83</v>
      </c>
      <c r="AD156" s="392"/>
      <c r="AE156" s="662">
        <v>2059841</v>
      </c>
      <c r="AF156" s="663"/>
      <c r="AG156" s="663"/>
      <c r="AH156" s="664"/>
      <c r="AI156" s="662">
        <v>3532557</v>
      </c>
      <c r="AJ156" s="663"/>
      <c r="AK156" s="663"/>
      <c r="AL156" s="664"/>
      <c r="AM156" s="662">
        <v>3519171</v>
      </c>
      <c r="AN156" s="663"/>
      <c r="AO156" s="663"/>
      <c r="AP156" s="664"/>
      <c r="AQ156" s="389">
        <f t="shared" si="6"/>
        <v>0.99621067685532039</v>
      </c>
      <c r="AR156" s="390"/>
    </row>
    <row r="157" spans="1:56" ht="20.100000000000001" customHeight="1" x14ac:dyDescent="0.2">
      <c r="A157" s="436" t="s">
        <v>506</v>
      </c>
      <c r="B157" s="424"/>
      <c r="C157" s="300" t="s">
        <v>65</v>
      </c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2"/>
      <c r="AC157" s="391" t="s">
        <v>84</v>
      </c>
      <c r="AD157" s="392"/>
      <c r="AE157" s="662">
        <v>0</v>
      </c>
      <c r="AF157" s="663"/>
      <c r="AG157" s="663"/>
      <c r="AH157" s="664"/>
      <c r="AI157" s="662">
        <v>0</v>
      </c>
      <c r="AJ157" s="663"/>
      <c r="AK157" s="663"/>
      <c r="AL157" s="664"/>
      <c r="AM157" s="662">
        <v>0</v>
      </c>
      <c r="AN157" s="663"/>
      <c r="AO157" s="663"/>
      <c r="AP157" s="664"/>
      <c r="AQ157" s="389" t="str">
        <f t="shared" si="6"/>
        <v>n.é.</v>
      </c>
      <c r="AR157" s="390"/>
    </row>
    <row r="158" spans="1:56" ht="20.100000000000001" customHeight="1" x14ac:dyDescent="0.2">
      <c r="A158" s="435" t="s">
        <v>507</v>
      </c>
      <c r="B158" s="425"/>
      <c r="C158" s="374" t="s">
        <v>752</v>
      </c>
      <c r="D158" s="375"/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6"/>
      <c r="AC158" s="404" t="s">
        <v>92</v>
      </c>
      <c r="AD158" s="405"/>
      <c r="AE158" s="429">
        <f>SUM(AE155,AE156)</f>
        <v>2126507</v>
      </c>
      <c r="AF158" s="430"/>
      <c r="AG158" s="430"/>
      <c r="AH158" s="431"/>
      <c r="AI158" s="429">
        <f>SUM(AI155:AL157)</f>
        <v>3640282</v>
      </c>
      <c r="AJ158" s="430"/>
      <c r="AK158" s="430"/>
      <c r="AL158" s="431"/>
      <c r="AM158" s="429">
        <f>SUM(AM155:AP157)</f>
        <v>3621925</v>
      </c>
      <c r="AN158" s="430"/>
      <c r="AO158" s="430"/>
      <c r="AP158" s="431"/>
      <c r="AQ158" s="322">
        <f t="shared" si="6"/>
        <v>0.99495725880577379</v>
      </c>
      <c r="AR158" s="323"/>
      <c r="BC158" s="63"/>
    </row>
    <row r="159" spans="1:56" ht="20.100000000000001" customHeight="1" x14ac:dyDescent="0.2">
      <c r="A159" s="436" t="s">
        <v>508</v>
      </c>
      <c r="B159" s="424"/>
      <c r="C159" s="300" t="s">
        <v>66</v>
      </c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2"/>
      <c r="AC159" s="391" t="s">
        <v>85</v>
      </c>
      <c r="AD159" s="392"/>
      <c r="AE159" s="662">
        <v>1671426</v>
      </c>
      <c r="AF159" s="663"/>
      <c r="AG159" s="663"/>
      <c r="AH159" s="664"/>
      <c r="AI159" s="662">
        <v>1692283</v>
      </c>
      <c r="AJ159" s="663"/>
      <c r="AK159" s="663"/>
      <c r="AL159" s="664"/>
      <c r="AM159" s="662">
        <v>1684203</v>
      </c>
      <c r="AN159" s="663"/>
      <c r="AO159" s="663"/>
      <c r="AP159" s="664"/>
      <c r="AQ159" s="389">
        <f t="shared" si="6"/>
        <v>0.99522538487947942</v>
      </c>
      <c r="AR159" s="390"/>
    </row>
    <row r="160" spans="1:56" ht="20.100000000000001" customHeight="1" x14ac:dyDescent="0.2">
      <c r="A160" s="436" t="s">
        <v>509</v>
      </c>
      <c r="B160" s="424"/>
      <c r="C160" s="300" t="s">
        <v>67</v>
      </c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2"/>
      <c r="AC160" s="391" t="s">
        <v>86</v>
      </c>
      <c r="AD160" s="392"/>
      <c r="AE160" s="662">
        <v>378846</v>
      </c>
      <c r="AF160" s="663"/>
      <c r="AG160" s="663"/>
      <c r="AH160" s="664"/>
      <c r="AI160" s="662">
        <v>400005</v>
      </c>
      <c r="AJ160" s="663"/>
      <c r="AK160" s="663"/>
      <c r="AL160" s="664"/>
      <c r="AM160" s="662">
        <v>400005</v>
      </c>
      <c r="AN160" s="663"/>
      <c r="AO160" s="663"/>
      <c r="AP160" s="664"/>
      <c r="AQ160" s="389">
        <f t="shared" si="6"/>
        <v>1</v>
      </c>
      <c r="AR160" s="390"/>
    </row>
    <row r="161" spans="1:55" ht="20.100000000000001" customHeight="1" x14ac:dyDescent="0.2">
      <c r="A161" s="435" t="s">
        <v>510</v>
      </c>
      <c r="B161" s="425"/>
      <c r="C161" s="374" t="s">
        <v>753</v>
      </c>
      <c r="D161" s="375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6"/>
      <c r="AC161" s="404" t="s">
        <v>93</v>
      </c>
      <c r="AD161" s="405"/>
      <c r="AE161" s="429">
        <f>SUM(AE159:AH160)</f>
        <v>2050272</v>
      </c>
      <c r="AF161" s="430"/>
      <c r="AG161" s="430"/>
      <c r="AH161" s="431"/>
      <c r="AI161" s="429">
        <f>SUM(AI159:AL160)</f>
        <v>2092288</v>
      </c>
      <c r="AJ161" s="430"/>
      <c r="AK161" s="430"/>
      <c r="AL161" s="431"/>
      <c r="AM161" s="429">
        <f>SUM(AM159:AP160)</f>
        <v>2084208</v>
      </c>
      <c r="AN161" s="430"/>
      <c r="AO161" s="430"/>
      <c r="AP161" s="431"/>
      <c r="AQ161" s="322">
        <f t="shared" si="6"/>
        <v>0.99613819894775479</v>
      </c>
      <c r="AR161" s="323"/>
      <c r="BC161" s="63"/>
    </row>
    <row r="162" spans="1:55" ht="20.100000000000001" customHeight="1" x14ac:dyDescent="0.2">
      <c r="A162" s="436" t="s">
        <v>511</v>
      </c>
      <c r="B162" s="424"/>
      <c r="C162" s="300" t="s">
        <v>68</v>
      </c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2"/>
      <c r="AC162" s="391" t="s">
        <v>87</v>
      </c>
      <c r="AD162" s="392"/>
      <c r="AE162" s="662">
        <v>3519073</v>
      </c>
      <c r="AF162" s="663"/>
      <c r="AG162" s="663"/>
      <c r="AH162" s="664"/>
      <c r="AI162" s="662">
        <v>4020627</v>
      </c>
      <c r="AJ162" s="663"/>
      <c r="AK162" s="663"/>
      <c r="AL162" s="664"/>
      <c r="AM162" s="662">
        <v>4020627</v>
      </c>
      <c r="AN162" s="663"/>
      <c r="AO162" s="663"/>
      <c r="AP162" s="664"/>
      <c r="AQ162" s="389">
        <f t="shared" si="6"/>
        <v>1</v>
      </c>
      <c r="AR162" s="390"/>
    </row>
    <row r="163" spans="1:55" ht="20.100000000000001" customHeight="1" x14ac:dyDescent="0.2">
      <c r="A163" s="436" t="s">
        <v>614</v>
      </c>
      <c r="B163" s="424"/>
      <c r="C163" s="300" t="s">
        <v>69</v>
      </c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2"/>
      <c r="AC163" s="391" t="s">
        <v>88</v>
      </c>
      <c r="AD163" s="392"/>
      <c r="AE163" s="662">
        <v>5247813</v>
      </c>
      <c r="AF163" s="663"/>
      <c r="AG163" s="663"/>
      <c r="AH163" s="664"/>
      <c r="AI163" s="662">
        <v>6624610</v>
      </c>
      <c r="AJ163" s="663"/>
      <c r="AK163" s="663"/>
      <c r="AL163" s="664"/>
      <c r="AM163" s="662">
        <v>6624610</v>
      </c>
      <c r="AN163" s="663"/>
      <c r="AO163" s="663"/>
      <c r="AP163" s="664"/>
      <c r="AQ163" s="389">
        <f t="shared" si="6"/>
        <v>1</v>
      </c>
      <c r="AR163" s="390"/>
    </row>
    <row r="164" spans="1:55" ht="20.100000000000001" customHeight="1" x14ac:dyDescent="0.2">
      <c r="A164" s="436" t="s">
        <v>615</v>
      </c>
      <c r="B164" s="424"/>
      <c r="C164" s="300" t="s">
        <v>70</v>
      </c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2"/>
      <c r="AC164" s="391" t="s">
        <v>89</v>
      </c>
      <c r="AD164" s="392"/>
      <c r="AE164" s="662">
        <v>150000</v>
      </c>
      <c r="AF164" s="663"/>
      <c r="AG164" s="663"/>
      <c r="AH164" s="664"/>
      <c r="AI164" s="662">
        <v>0</v>
      </c>
      <c r="AJ164" s="663"/>
      <c r="AK164" s="663"/>
      <c r="AL164" s="664"/>
      <c r="AM164" s="662">
        <v>0</v>
      </c>
      <c r="AN164" s="663"/>
      <c r="AO164" s="663"/>
      <c r="AP164" s="664"/>
      <c r="AQ164" s="389" t="str">
        <f t="shared" si="6"/>
        <v>n.é.</v>
      </c>
      <c r="AR164" s="390"/>
    </row>
    <row r="165" spans="1:55" ht="20.100000000000001" customHeight="1" x14ac:dyDescent="0.2">
      <c r="A165" s="436" t="s">
        <v>616</v>
      </c>
      <c r="B165" s="424"/>
      <c r="C165" s="300" t="s">
        <v>71</v>
      </c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2"/>
      <c r="AC165" s="391" t="s">
        <v>90</v>
      </c>
      <c r="AD165" s="392"/>
      <c r="AE165" s="662">
        <v>1712108</v>
      </c>
      <c r="AF165" s="663"/>
      <c r="AG165" s="663"/>
      <c r="AH165" s="664"/>
      <c r="AI165" s="662">
        <v>643721</v>
      </c>
      <c r="AJ165" s="663"/>
      <c r="AK165" s="663"/>
      <c r="AL165" s="664"/>
      <c r="AM165" s="662">
        <v>643721</v>
      </c>
      <c r="AN165" s="663"/>
      <c r="AO165" s="663"/>
      <c r="AP165" s="664"/>
      <c r="AQ165" s="389">
        <f t="shared" si="6"/>
        <v>1</v>
      </c>
      <c r="AR165" s="390"/>
    </row>
    <row r="166" spans="1:55" ht="20.100000000000001" customHeight="1" x14ac:dyDescent="0.2">
      <c r="A166" s="436" t="s">
        <v>617</v>
      </c>
      <c r="B166" s="424"/>
      <c r="C166" s="426" t="s">
        <v>72</v>
      </c>
      <c r="D166" s="427"/>
      <c r="E166" s="427"/>
      <c r="F166" s="427"/>
      <c r="G166" s="427"/>
      <c r="H166" s="427"/>
      <c r="I166" s="427"/>
      <c r="J166" s="427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427"/>
      <c r="Z166" s="427"/>
      <c r="AA166" s="427"/>
      <c r="AB166" s="428"/>
      <c r="AC166" s="391" t="s">
        <v>91</v>
      </c>
      <c r="AD166" s="392"/>
      <c r="AE166" s="662">
        <v>597283</v>
      </c>
      <c r="AF166" s="663"/>
      <c r="AG166" s="663"/>
      <c r="AH166" s="664"/>
      <c r="AI166" s="662">
        <v>862834</v>
      </c>
      <c r="AJ166" s="663"/>
      <c r="AK166" s="663"/>
      <c r="AL166" s="664"/>
      <c r="AM166" s="662">
        <v>862834</v>
      </c>
      <c r="AN166" s="663"/>
      <c r="AO166" s="663"/>
      <c r="AP166" s="664"/>
      <c r="AQ166" s="389">
        <f t="shared" ref="AQ166:AQ184" si="7">IF(AI166&gt;0,AM166/AI166,"n.é.")</f>
        <v>1</v>
      </c>
      <c r="AR166" s="390"/>
    </row>
    <row r="167" spans="1:55" ht="20.100000000000001" customHeight="1" x14ac:dyDescent="0.2">
      <c r="A167" s="436" t="s">
        <v>618</v>
      </c>
      <c r="B167" s="424"/>
      <c r="C167" s="324" t="s">
        <v>73</v>
      </c>
      <c r="D167" s="325"/>
      <c r="E167" s="325"/>
      <c r="F167" s="325"/>
      <c r="G167" s="325"/>
      <c r="H167" s="325"/>
      <c r="I167" s="325"/>
      <c r="J167" s="325"/>
      <c r="K167" s="325"/>
      <c r="L167" s="325"/>
      <c r="M167" s="325"/>
      <c r="N167" s="325"/>
      <c r="O167" s="325"/>
      <c r="P167" s="325"/>
      <c r="Q167" s="325"/>
      <c r="R167" s="325"/>
      <c r="S167" s="325"/>
      <c r="T167" s="325"/>
      <c r="U167" s="325"/>
      <c r="V167" s="325"/>
      <c r="W167" s="325"/>
      <c r="X167" s="325"/>
      <c r="Y167" s="325"/>
      <c r="Z167" s="325"/>
      <c r="AA167" s="325"/>
      <c r="AB167" s="326"/>
      <c r="AC167" s="391" t="s">
        <v>94</v>
      </c>
      <c r="AD167" s="392"/>
      <c r="AE167" s="662">
        <v>785040</v>
      </c>
      <c r="AF167" s="663"/>
      <c r="AG167" s="663"/>
      <c r="AH167" s="664"/>
      <c r="AI167" s="662">
        <v>1839734</v>
      </c>
      <c r="AJ167" s="663"/>
      <c r="AK167" s="663"/>
      <c r="AL167" s="664"/>
      <c r="AM167" s="662">
        <v>1839734</v>
      </c>
      <c r="AN167" s="663"/>
      <c r="AO167" s="663"/>
      <c r="AP167" s="664"/>
      <c r="AQ167" s="389">
        <f t="shared" si="7"/>
        <v>1</v>
      </c>
      <c r="AR167" s="390"/>
    </row>
    <row r="168" spans="1:55" ht="20.100000000000001" customHeight="1" x14ac:dyDescent="0.2">
      <c r="A168" s="436" t="s">
        <v>619</v>
      </c>
      <c r="B168" s="424"/>
      <c r="C168" s="300" t="s">
        <v>74</v>
      </c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2"/>
      <c r="AC168" s="391" t="s">
        <v>95</v>
      </c>
      <c r="AD168" s="392"/>
      <c r="AE168" s="662">
        <v>1902372</v>
      </c>
      <c r="AF168" s="663"/>
      <c r="AG168" s="663"/>
      <c r="AH168" s="664"/>
      <c r="AI168" s="662">
        <v>3180649</v>
      </c>
      <c r="AJ168" s="663"/>
      <c r="AK168" s="663"/>
      <c r="AL168" s="664"/>
      <c r="AM168" s="662">
        <v>3180649</v>
      </c>
      <c r="AN168" s="663"/>
      <c r="AO168" s="663"/>
      <c r="AP168" s="664"/>
      <c r="AQ168" s="389">
        <f t="shared" si="7"/>
        <v>1</v>
      </c>
      <c r="AR168" s="390"/>
    </row>
    <row r="169" spans="1:55" ht="20.100000000000001" customHeight="1" x14ac:dyDescent="0.2">
      <c r="A169" s="435" t="s">
        <v>620</v>
      </c>
      <c r="B169" s="425"/>
      <c r="C169" s="374" t="s">
        <v>754</v>
      </c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6"/>
      <c r="AC169" s="404" t="s">
        <v>96</v>
      </c>
      <c r="AD169" s="405"/>
      <c r="AE169" s="429">
        <f>SUM(AE162:AH168)</f>
        <v>13913689</v>
      </c>
      <c r="AF169" s="430"/>
      <c r="AG169" s="430"/>
      <c r="AH169" s="431"/>
      <c r="AI169" s="429">
        <f>SUM(AI162:AL168)</f>
        <v>17172175</v>
      </c>
      <c r="AJ169" s="430"/>
      <c r="AK169" s="430"/>
      <c r="AL169" s="431"/>
      <c r="AM169" s="429">
        <f>SUM(AM162:AP168)</f>
        <v>17172175</v>
      </c>
      <c r="AN169" s="430"/>
      <c r="AO169" s="430"/>
      <c r="AP169" s="431"/>
      <c r="AQ169" s="322">
        <f t="shared" si="7"/>
        <v>1</v>
      </c>
      <c r="AR169" s="323"/>
      <c r="BC169" s="63"/>
    </row>
    <row r="170" spans="1:55" ht="20.100000000000001" customHeight="1" x14ac:dyDescent="0.2">
      <c r="A170" s="436" t="s">
        <v>621</v>
      </c>
      <c r="B170" s="424"/>
      <c r="C170" s="300" t="s">
        <v>75</v>
      </c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2"/>
      <c r="AC170" s="391" t="s">
        <v>97</v>
      </c>
      <c r="AD170" s="392"/>
      <c r="AE170" s="662">
        <v>22131</v>
      </c>
      <c r="AF170" s="663"/>
      <c r="AG170" s="663"/>
      <c r="AH170" s="664"/>
      <c r="AI170" s="662">
        <v>109445</v>
      </c>
      <c r="AJ170" s="663"/>
      <c r="AK170" s="663"/>
      <c r="AL170" s="664"/>
      <c r="AM170" s="662">
        <v>109445</v>
      </c>
      <c r="AN170" s="663"/>
      <c r="AO170" s="663"/>
      <c r="AP170" s="664"/>
      <c r="AQ170" s="389">
        <f t="shared" si="7"/>
        <v>1</v>
      </c>
      <c r="AR170" s="390"/>
    </row>
    <row r="171" spans="1:55" ht="20.100000000000001" customHeight="1" x14ac:dyDescent="0.2">
      <c r="A171" s="436" t="s">
        <v>622</v>
      </c>
      <c r="B171" s="424"/>
      <c r="C171" s="300" t="s">
        <v>76</v>
      </c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2"/>
      <c r="AC171" s="391" t="s">
        <v>98</v>
      </c>
      <c r="AD171" s="392"/>
      <c r="AE171" s="662">
        <v>0</v>
      </c>
      <c r="AF171" s="663"/>
      <c r="AG171" s="663"/>
      <c r="AH171" s="664"/>
      <c r="AI171" s="662">
        <v>80000</v>
      </c>
      <c r="AJ171" s="663"/>
      <c r="AK171" s="663"/>
      <c r="AL171" s="664"/>
      <c r="AM171" s="662">
        <v>80000</v>
      </c>
      <c r="AN171" s="663"/>
      <c r="AO171" s="663"/>
      <c r="AP171" s="664"/>
      <c r="AQ171" s="389">
        <f t="shared" si="7"/>
        <v>1</v>
      </c>
      <c r="AR171" s="390"/>
    </row>
    <row r="172" spans="1:55" ht="20.100000000000001" customHeight="1" x14ac:dyDescent="0.2">
      <c r="A172" s="435" t="s">
        <v>623</v>
      </c>
      <c r="B172" s="425"/>
      <c r="C172" s="374" t="s">
        <v>755</v>
      </c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6"/>
      <c r="AC172" s="404" t="s">
        <v>99</v>
      </c>
      <c r="AD172" s="405"/>
      <c r="AE172" s="429">
        <f>SUM(AE170:AH171)</f>
        <v>22131</v>
      </c>
      <c r="AF172" s="430"/>
      <c r="AG172" s="430"/>
      <c r="AH172" s="431"/>
      <c r="AI172" s="429">
        <f>SUM(AI170:AL171)</f>
        <v>189445</v>
      </c>
      <c r="AJ172" s="430"/>
      <c r="AK172" s="430"/>
      <c r="AL172" s="431"/>
      <c r="AM172" s="429">
        <f>SUM(AM170:AP171)</f>
        <v>189445</v>
      </c>
      <c r="AN172" s="430"/>
      <c r="AO172" s="430"/>
      <c r="AP172" s="431"/>
      <c r="AQ172" s="322">
        <f t="shared" si="7"/>
        <v>1</v>
      </c>
      <c r="AR172" s="323"/>
      <c r="BC172" s="63"/>
    </row>
    <row r="173" spans="1:55" ht="20.100000000000001" customHeight="1" x14ac:dyDescent="0.2">
      <c r="A173" s="298" t="s">
        <v>624</v>
      </c>
      <c r="B173" s="424"/>
      <c r="C173" s="300" t="s">
        <v>77</v>
      </c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2"/>
      <c r="AC173" s="391" t="s">
        <v>100</v>
      </c>
      <c r="AD173" s="392"/>
      <c r="AE173" s="662">
        <v>3650404</v>
      </c>
      <c r="AF173" s="663"/>
      <c r="AG173" s="663"/>
      <c r="AH173" s="664"/>
      <c r="AI173" s="662">
        <v>5134490</v>
      </c>
      <c r="AJ173" s="663"/>
      <c r="AK173" s="663"/>
      <c r="AL173" s="664"/>
      <c r="AM173" s="662">
        <v>5134490</v>
      </c>
      <c r="AN173" s="663"/>
      <c r="AO173" s="663"/>
      <c r="AP173" s="664"/>
      <c r="AQ173" s="389">
        <f t="shared" si="7"/>
        <v>1</v>
      </c>
      <c r="AR173" s="390"/>
    </row>
    <row r="174" spans="1:55" ht="20.100000000000001" customHeight="1" x14ac:dyDescent="0.2">
      <c r="A174" s="298" t="s">
        <v>625</v>
      </c>
      <c r="B174" s="424"/>
      <c r="C174" s="300" t="s">
        <v>78</v>
      </c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2"/>
      <c r="AC174" s="391" t="s">
        <v>101</v>
      </c>
      <c r="AD174" s="392"/>
      <c r="AE174" s="662">
        <v>245000</v>
      </c>
      <c r="AF174" s="663"/>
      <c r="AG174" s="663"/>
      <c r="AH174" s="664"/>
      <c r="AI174" s="662">
        <v>130000</v>
      </c>
      <c r="AJ174" s="663"/>
      <c r="AK174" s="663"/>
      <c r="AL174" s="664"/>
      <c r="AM174" s="662">
        <v>0</v>
      </c>
      <c r="AN174" s="663"/>
      <c r="AO174" s="663"/>
      <c r="AP174" s="664"/>
      <c r="AQ174" s="389">
        <f t="shared" si="7"/>
        <v>0</v>
      </c>
      <c r="AR174" s="390"/>
    </row>
    <row r="175" spans="1:55" ht="20.100000000000001" customHeight="1" x14ac:dyDescent="0.2">
      <c r="A175" s="298" t="s">
        <v>626</v>
      </c>
      <c r="B175" s="424"/>
      <c r="C175" s="300" t="s">
        <v>79</v>
      </c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2"/>
      <c r="AC175" s="391" t="s">
        <v>102</v>
      </c>
      <c r="AD175" s="392"/>
      <c r="AE175" s="662">
        <v>0</v>
      </c>
      <c r="AF175" s="663"/>
      <c r="AG175" s="663"/>
      <c r="AH175" s="664"/>
      <c r="AI175" s="662">
        <v>0</v>
      </c>
      <c r="AJ175" s="663"/>
      <c r="AK175" s="663"/>
      <c r="AL175" s="664"/>
      <c r="AM175" s="662">
        <v>0</v>
      </c>
      <c r="AN175" s="663"/>
      <c r="AO175" s="663"/>
      <c r="AP175" s="664"/>
      <c r="AQ175" s="389" t="str">
        <f t="shared" si="7"/>
        <v>n.é.</v>
      </c>
      <c r="AR175" s="390"/>
    </row>
    <row r="176" spans="1:55" ht="20.100000000000001" customHeight="1" x14ac:dyDescent="0.2">
      <c r="A176" s="298" t="s">
        <v>627</v>
      </c>
      <c r="B176" s="424"/>
      <c r="C176" s="300" t="s">
        <v>80</v>
      </c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2"/>
      <c r="AC176" s="391" t="s">
        <v>103</v>
      </c>
      <c r="AD176" s="392"/>
      <c r="AE176" s="662">
        <v>0</v>
      </c>
      <c r="AF176" s="663"/>
      <c r="AG176" s="663"/>
      <c r="AH176" s="664"/>
      <c r="AI176" s="662">
        <v>0</v>
      </c>
      <c r="AJ176" s="663"/>
      <c r="AK176" s="663"/>
      <c r="AL176" s="664"/>
      <c r="AM176" s="662">
        <v>0</v>
      </c>
      <c r="AN176" s="663"/>
      <c r="AO176" s="663"/>
      <c r="AP176" s="664"/>
      <c r="AQ176" s="389" t="str">
        <f t="shared" si="7"/>
        <v>n.é.</v>
      </c>
      <c r="AR176" s="390"/>
    </row>
    <row r="177" spans="1:56" ht="20.100000000000001" customHeight="1" x14ac:dyDescent="0.2">
      <c r="A177" s="298" t="s">
        <v>628</v>
      </c>
      <c r="B177" s="424"/>
      <c r="C177" s="300" t="s">
        <v>81</v>
      </c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2"/>
      <c r="AC177" s="391" t="s">
        <v>104</v>
      </c>
      <c r="AD177" s="392"/>
      <c r="AE177" s="662">
        <v>2081248</v>
      </c>
      <c r="AF177" s="663"/>
      <c r="AG177" s="663"/>
      <c r="AH177" s="664"/>
      <c r="AI177" s="662">
        <v>2582094</v>
      </c>
      <c r="AJ177" s="663"/>
      <c r="AK177" s="663"/>
      <c r="AL177" s="664"/>
      <c r="AM177" s="662">
        <v>2534094</v>
      </c>
      <c r="AN177" s="663"/>
      <c r="AO177" s="663"/>
      <c r="AP177" s="664"/>
      <c r="AQ177" s="389">
        <f t="shared" si="7"/>
        <v>0.98141043664560623</v>
      </c>
      <c r="AR177" s="390"/>
    </row>
    <row r="178" spans="1:56" ht="20.100000000000001" customHeight="1" x14ac:dyDescent="0.2">
      <c r="A178" s="328" t="s">
        <v>629</v>
      </c>
      <c r="B178" s="425"/>
      <c r="C178" s="374" t="s">
        <v>756</v>
      </c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6"/>
      <c r="AC178" s="404" t="s">
        <v>105</v>
      </c>
      <c r="AD178" s="405"/>
      <c r="AE178" s="429">
        <f>SUM(AE173:AH177)</f>
        <v>5976652</v>
      </c>
      <c r="AF178" s="430"/>
      <c r="AG178" s="430"/>
      <c r="AH178" s="431"/>
      <c r="AI178" s="429">
        <f>SUM(AI173:AL177)</f>
        <v>7846584</v>
      </c>
      <c r="AJ178" s="430"/>
      <c r="AK178" s="430"/>
      <c r="AL178" s="431"/>
      <c r="AM178" s="429">
        <f>SUM(AM173:AP177)</f>
        <v>7668584</v>
      </c>
      <c r="AN178" s="430"/>
      <c r="AO178" s="430"/>
      <c r="AP178" s="431"/>
      <c r="AQ178" s="322">
        <f t="shared" si="7"/>
        <v>0.97731496916365135</v>
      </c>
      <c r="AR178" s="323"/>
      <c r="BC178" s="63"/>
    </row>
    <row r="179" spans="1:56" ht="20.100000000000001" customHeight="1" x14ac:dyDescent="0.2">
      <c r="A179" s="328" t="s">
        <v>630</v>
      </c>
      <c r="B179" s="425"/>
      <c r="C179" s="374" t="s">
        <v>757</v>
      </c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6"/>
      <c r="AC179" s="705" t="s">
        <v>57</v>
      </c>
      <c r="AD179" s="706"/>
      <c r="AE179" s="398">
        <f>AE158+AE161+AE169+AE172+AE178</f>
        <v>24089251</v>
      </c>
      <c r="AF179" s="399"/>
      <c r="AG179" s="399"/>
      <c r="AH179" s="400"/>
      <c r="AI179" s="398">
        <f>SUM(AI158,AI161,AI169,AI172,AI178)</f>
        <v>30940774</v>
      </c>
      <c r="AJ179" s="399"/>
      <c r="AK179" s="399"/>
      <c r="AL179" s="400"/>
      <c r="AM179" s="398">
        <f>SUM(AM158,AM161,AM169,AM172,AM178)</f>
        <v>30736337</v>
      </c>
      <c r="AN179" s="399"/>
      <c r="AO179" s="399"/>
      <c r="AP179" s="400"/>
      <c r="AQ179" s="322">
        <f t="shared" si="7"/>
        <v>0.99339263458632288</v>
      </c>
      <c r="AR179" s="323"/>
      <c r="BD179" s="63"/>
    </row>
    <row r="180" spans="1:56" ht="20.100000000000001" customHeight="1" x14ac:dyDescent="0.2">
      <c r="A180" s="298" t="s">
        <v>631</v>
      </c>
      <c r="B180" s="424"/>
      <c r="C180" s="300" t="s">
        <v>108</v>
      </c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2"/>
      <c r="AC180" s="391" t="s">
        <v>116</v>
      </c>
      <c r="AD180" s="392"/>
      <c r="AE180" s="487">
        <v>0</v>
      </c>
      <c r="AF180" s="488"/>
      <c r="AG180" s="488"/>
      <c r="AH180" s="489"/>
      <c r="AI180" s="487">
        <v>0</v>
      </c>
      <c r="AJ180" s="488"/>
      <c r="AK180" s="488"/>
      <c r="AL180" s="489"/>
      <c r="AM180" s="487">
        <v>0</v>
      </c>
      <c r="AN180" s="488"/>
      <c r="AO180" s="488"/>
      <c r="AP180" s="489"/>
      <c r="AQ180" s="389" t="str">
        <f t="shared" si="7"/>
        <v>n.é.</v>
      </c>
      <c r="AR180" s="390"/>
    </row>
    <row r="181" spans="1:56" ht="20.100000000000001" customHeight="1" x14ac:dyDescent="0.2">
      <c r="A181" s="298" t="s">
        <v>632</v>
      </c>
      <c r="B181" s="424"/>
      <c r="C181" s="300" t="s">
        <v>109</v>
      </c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2"/>
      <c r="AC181" s="391" t="s">
        <v>117</v>
      </c>
      <c r="AD181" s="392"/>
      <c r="AE181" s="487">
        <v>0</v>
      </c>
      <c r="AF181" s="488"/>
      <c r="AG181" s="488"/>
      <c r="AH181" s="489"/>
      <c r="AI181" s="487">
        <v>0</v>
      </c>
      <c r="AJ181" s="488"/>
      <c r="AK181" s="488"/>
      <c r="AL181" s="489"/>
      <c r="AM181" s="487">
        <v>0</v>
      </c>
      <c r="AN181" s="488"/>
      <c r="AO181" s="488"/>
      <c r="AP181" s="489"/>
      <c r="AQ181" s="389" t="str">
        <f t="shared" si="7"/>
        <v>n.é.</v>
      </c>
      <c r="AR181" s="390"/>
    </row>
    <row r="182" spans="1:56" ht="20.100000000000001" customHeight="1" x14ac:dyDescent="0.2">
      <c r="A182" s="298" t="s">
        <v>633</v>
      </c>
      <c r="B182" s="424"/>
      <c r="C182" s="426" t="s">
        <v>110</v>
      </c>
      <c r="D182" s="427"/>
      <c r="E182" s="427"/>
      <c r="F182" s="427"/>
      <c r="G182" s="427"/>
      <c r="H182" s="427"/>
      <c r="I182" s="427"/>
      <c r="J182" s="427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8"/>
      <c r="AC182" s="391" t="s">
        <v>118</v>
      </c>
      <c r="AD182" s="392"/>
      <c r="AE182" s="487">
        <v>0</v>
      </c>
      <c r="AF182" s="488"/>
      <c r="AG182" s="488"/>
      <c r="AH182" s="489"/>
      <c r="AI182" s="487">
        <v>0</v>
      </c>
      <c r="AJ182" s="488"/>
      <c r="AK182" s="488"/>
      <c r="AL182" s="489"/>
      <c r="AM182" s="487">
        <v>0</v>
      </c>
      <c r="AN182" s="488"/>
      <c r="AO182" s="488"/>
      <c r="AP182" s="489"/>
      <c r="AQ182" s="389" t="str">
        <f t="shared" si="7"/>
        <v>n.é.</v>
      </c>
      <c r="AR182" s="390"/>
    </row>
    <row r="183" spans="1:56" ht="20.100000000000001" customHeight="1" x14ac:dyDescent="0.2">
      <c r="A183" s="298" t="s">
        <v>634</v>
      </c>
      <c r="B183" s="424"/>
      <c r="C183" s="426" t="s">
        <v>111</v>
      </c>
      <c r="D183" s="427"/>
      <c r="E183" s="427"/>
      <c r="F183" s="427"/>
      <c r="G183" s="427"/>
      <c r="H183" s="427"/>
      <c r="I183" s="427"/>
      <c r="J183" s="427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8"/>
      <c r="AC183" s="391" t="s">
        <v>119</v>
      </c>
      <c r="AD183" s="392"/>
      <c r="AE183" s="487">
        <v>0</v>
      </c>
      <c r="AF183" s="488"/>
      <c r="AG183" s="488"/>
      <c r="AH183" s="489"/>
      <c r="AI183" s="487">
        <v>0</v>
      </c>
      <c r="AJ183" s="488"/>
      <c r="AK183" s="488"/>
      <c r="AL183" s="489"/>
      <c r="AM183" s="487">
        <v>0</v>
      </c>
      <c r="AN183" s="488"/>
      <c r="AO183" s="488"/>
      <c r="AP183" s="489"/>
      <c r="AQ183" s="389" t="str">
        <f t="shared" si="7"/>
        <v>n.é.</v>
      </c>
      <c r="AR183" s="390"/>
    </row>
    <row r="184" spans="1:56" ht="20.100000000000001" customHeight="1" x14ac:dyDescent="0.2">
      <c r="A184" s="298" t="s">
        <v>635</v>
      </c>
      <c r="B184" s="424"/>
      <c r="C184" s="426" t="s">
        <v>112</v>
      </c>
      <c r="D184" s="427"/>
      <c r="E184" s="427"/>
      <c r="F184" s="427"/>
      <c r="G184" s="427"/>
      <c r="H184" s="427"/>
      <c r="I184" s="427"/>
      <c r="J184" s="427"/>
      <c r="K184" s="427"/>
      <c r="L184" s="427"/>
      <c r="M184" s="427"/>
      <c r="N184" s="427"/>
      <c r="O184" s="427"/>
      <c r="P184" s="427"/>
      <c r="Q184" s="427"/>
      <c r="R184" s="427"/>
      <c r="S184" s="427"/>
      <c r="T184" s="427"/>
      <c r="U184" s="427"/>
      <c r="V184" s="427"/>
      <c r="W184" s="427"/>
      <c r="X184" s="427"/>
      <c r="Y184" s="427"/>
      <c r="Z184" s="427"/>
      <c r="AA184" s="427"/>
      <c r="AB184" s="428"/>
      <c r="AC184" s="391" t="s">
        <v>120</v>
      </c>
      <c r="AD184" s="392"/>
      <c r="AE184" s="487">
        <v>0</v>
      </c>
      <c r="AF184" s="488"/>
      <c r="AG184" s="488"/>
      <c r="AH184" s="489"/>
      <c r="AI184" s="487">
        <v>0</v>
      </c>
      <c r="AJ184" s="488"/>
      <c r="AK184" s="488"/>
      <c r="AL184" s="489"/>
      <c r="AM184" s="487">
        <v>0</v>
      </c>
      <c r="AN184" s="488"/>
      <c r="AO184" s="488"/>
      <c r="AP184" s="489"/>
      <c r="AQ184" s="389" t="str">
        <f t="shared" si="7"/>
        <v>n.é.</v>
      </c>
      <c r="AR184" s="390"/>
    </row>
    <row r="185" spans="1:56" s="4" customFormat="1" ht="20.100000000000001" customHeight="1" x14ac:dyDescent="0.2">
      <c r="A185" s="666" t="s">
        <v>457</v>
      </c>
      <c r="B185" s="667"/>
      <c r="C185" s="668" t="s">
        <v>471</v>
      </c>
      <c r="D185" s="669"/>
      <c r="E185" s="669"/>
      <c r="F185" s="669"/>
      <c r="G185" s="669"/>
      <c r="H185" s="669"/>
      <c r="I185" s="669"/>
      <c r="J185" s="669"/>
      <c r="K185" s="669"/>
      <c r="L185" s="669"/>
      <c r="M185" s="669"/>
      <c r="N185" s="669"/>
      <c r="O185" s="669"/>
      <c r="P185" s="669"/>
      <c r="Q185" s="669"/>
      <c r="R185" s="669"/>
      <c r="S185" s="669"/>
      <c r="T185" s="669"/>
      <c r="U185" s="669"/>
      <c r="V185" s="669"/>
      <c r="W185" s="669"/>
      <c r="X185" s="669"/>
      <c r="Y185" s="669"/>
      <c r="Z185" s="669"/>
      <c r="AA185" s="669"/>
      <c r="AB185" s="670"/>
      <c r="AC185" s="671" t="s">
        <v>457</v>
      </c>
      <c r="AD185" s="672"/>
      <c r="AE185" s="487">
        <v>0</v>
      </c>
      <c r="AF185" s="488"/>
      <c r="AG185" s="488"/>
      <c r="AH185" s="489"/>
      <c r="AI185" s="487">
        <v>0</v>
      </c>
      <c r="AJ185" s="488"/>
      <c r="AK185" s="488"/>
      <c r="AL185" s="489"/>
      <c r="AM185" s="692">
        <v>0</v>
      </c>
      <c r="AN185" s="693"/>
      <c r="AO185" s="693"/>
      <c r="AP185" s="694"/>
      <c r="AQ185" s="416" t="s">
        <v>571</v>
      </c>
      <c r="AR185" s="417"/>
    </row>
    <row r="186" spans="1:56" ht="20.100000000000001" customHeight="1" x14ac:dyDescent="0.2">
      <c r="A186" s="298" t="s">
        <v>636</v>
      </c>
      <c r="B186" s="424"/>
      <c r="C186" s="300" t="s">
        <v>113</v>
      </c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2"/>
      <c r="AC186" s="391" t="s">
        <v>121</v>
      </c>
      <c r="AD186" s="392"/>
      <c r="AE186" s="487">
        <v>0</v>
      </c>
      <c r="AF186" s="488"/>
      <c r="AG186" s="488"/>
      <c r="AH186" s="489"/>
      <c r="AI186" s="487">
        <v>0</v>
      </c>
      <c r="AJ186" s="488"/>
      <c r="AK186" s="488"/>
      <c r="AL186" s="489"/>
      <c r="AM186" s="487">
        <v>0</v>
      </c>
      <c r="AN186" s="488"/>
      <c r="AO186" s="488"/>
      <c r="AP186" s="489"/>
      <c r="AQ186" s="389" t="str">
        <f>IF(AI186&gt;0,AM186/AI186,"n.é.")</f>
        <v>n.é.</v>
      </c>
      <c r="AR186" s="390"/>
    </row>
    <row r="187" spans="1:56" s="4" customFormat="1" ht="20.100000000000001" customHeight="1" x14ac:dyDescent="0.2">
      <c r="A187" s="666" t="s">
        <v>457</v>
      </c>
      <c r="B187" s="667"/>
      <c r="C187" s="668" t="s">
        <v>472</v>
      </c>
      <c r="D187" s="669"/>
      <c r="E187" s="669"/>
      <c r="F187" s="669"/>
      <c r="G187" s="669"/>
      <c r="H187" s="669"/>
      <c r="I187" s="669"/>
      <c r="J187" s="669"/>
      <c r="K187" s="669"/>
      <c r="L187" s="669"/>
      <c r="M187" s="669"/>
      <c r="N187" s="669"/>
      <c r="O187" s="669"/>
      <c r="P187" s="669"/>
      <c r="Q187" s="669"/>
      <c r="R187" s="669"/>
      <c r="S187" s="669"/>
      <c r="T187" s="669"/>
      <c r="U187" s="669"/>
      <c r="V187" s="669"/>
      <c r="W187" s="669"/>
      <c r="X187" s="669"/>
      <c r="Y187" s="669"/>
      <c r="Z187" s="669"/>
      <c r="AA187" s="669"/>
      <c r="AB187" s="670"/>
      <c r="AC187" s="671" t="s">
        <v>457</v>
      </c>
      <c r="AD187" s="672"/>
      <c r="AE187" s="487">
        <v>0</v>
      </c>
      <c r="AF187" s="488"/>
      <c r="AG187" s="488"/>
      <c r="AH187" s="489"/>
      <c r="AI187" s="487">
        <v>0</v>
      </c>
      <c r="AJ187" s="488"/>
      <c r="AK187" s="488"/>
      <c r="AL187" s="489"/>
      <c r="AM187" s="692">
        <v>0</v>
      </c>
      <c r="AN187" s="693"/>
      <c r="AO187" s="693"/>
      <c r="AP187" s="694"/>
      <c r="AQ187" s="416" t="s">
        <v>571</v>
      </c>
      <c r="AR187" s="417"/>
    </row>
    <row r="188" spans="1:56" ht="20.100000000000001" customHeight="1" x14ac:dyDescent="0.2">
      <c r="A188" s="298" t="s">
        <v>637</v>
      </c>
      <c r="B188" s="424"/>
      <c r="C188" s="300" t="s">
        <v>114</v>
      </c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2"/>
      <c r="AC188" s="391" t="s">
        <v>122</v>
      </c>
      <c r="AD188" s="392"/>
      <c r="AE188" s="487">
        <v>0</v>
      </c>
      <c r="AF188" s="488"/>
      <c r="AG188" s="488"/>
      <c r="AH188" s="489"/>
      <c r="AI188" s="487">
        <v>0</v>
      </c>
      <c r="AJ188" s="488"/>
      <c r="AK188" s="488"/>
      <c r="AL188" s="489"/>
      <c r="AM188" s="487">
        <v>0</v>
      </c>
      <c r="AN188" s="488"/>
      <c r="AO188" s="488"/>
      <c r="AP188" s="489"/>
      <c r="AQ188" s="389" t="str">
        <f t="shared" ref="AQ188:AQ204" si="8">IF(AI188&gt;0,AM188/AI188,"n.é.")</f>
        <v>n.é.</v>
      </c>
      <c r="AR188" s="390"/>
    </row>
    <row r="189" spans="1:56" ht="20.100000000000001" customHeight="1" x14ac:dyDescent="0.2">
      <c r="A189" s="298" t="s">
        <v>638</v>
      </c>
      <c r="B189" s="424"/>
      <c r="C189" s="300" t="s">
        <v>115</v>
      </c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2"/>
      <c r="AC189" s="391" t="s">
        <v>123</v>
      </c>
      <c r="AD189" s="392"/>
      <c r="AE189" s="662">
        <v>399000</v>
      </c>
      <c r="AF189" s="663"/>
      <c r="AG189" s="663"/>
      <c r="AH189" s="664"/>
      <c r="AI189" s="662">
        <v>389775</v>
      </c>
      <c r="AJ189" s="663"/>
      <c r="AK189" s="663"/>
      <c r="AL189" s="664"/>
      <c r="AM189" s="662">
        <v>389775</v>
      </c>
      <c r="AN189" s="663"/>
      <c r="AO189" s="663"/>
      <c r="AP189" s="664"/>
      <c r="AQ189" s="389">
        <f t="shared" si="8"/>
        <v>1</v>
      </c>
      <c r="AR189" s="390"/>
      <c r="BD189" s="63"/>
    </row>
    <row r="190" spans="1:56" ht="20.100000000000001" customHeight="1" x14ac:dyDescent="0.2">
      <c r="A190" s="328" t="s">
        <v>639</v>
      </c>
      <c r="B190" s="425"/>
      <c r="C190" s="374" t="s">
        <v>758</v>
      </c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6"/>
      <c r="AC190" s="705" t="s">
        <v>58</v>
      </c>
      <c r="AD190" s="706"/>
      <c r="AE190" s="398">
        <f>AE180+AE181+AE182+AE183+AE184+AE186+AE188+AE189</f>
        <v>399000</v>
      </c>
      <c r="AF190" s="399"/>
      <c r="AG190" s="399"/>
      <c r="AH190" s="400"/>
      <c r="AI190" s="398">
        <f>SUM(AI180:AL189)</f>
        <v>389775</v>
      </c>
      <c r="AJ190" s="399"/>
      <c r="AK190" s="399"/>
      <c r="AL190" s="400"/>
      <c r="AM190" s="398">
        <f>SUM(AM189)</f>
        <v>389775</v>
      </c>
      <c r="AN190" s="399"/>
      <c r="AO190" s="399"/>
      <c r="AP190" s="400"/>
      <c r="AQ190" s="322">
        <f t="shared" si="8"/>
        <v>1</v>
      </c>
      <c r="AR190" s="323"/>
    </row>
    <row r="191" spans="1:56" ht="20.100000000000001" customHeight="1" x14ac:dyDescent="0.2">
      <c r="A191" s="298" t="s">
        <v>667</v>
      </c>
      <c r="B191" s="424"/>
      <c r="C191" s="406" t="s">
        <v>142</v>
      </c>
      <c r="D191" s="407"/>
      <c r="E191" s="407"/>
      <c r="F191" s="407"/>
      <c r="G191" s="407"/>
      <c r="H191" s="407"/>
      <c r="I191" s="407"/>
      <c r="J191" s="407"/>
      <c r="K191" s="407"/>
      <c r="L191" s="407"/>
      <c r="M191" s="407"/>
      <c r="N191" s="407"/>
      <c r="O191" s="407"/>
      <c r="P191" s="407"/>
      <c r="Q191" s="407"/>
      <c r="R191" s="407"/>
      <c r="S191" s="407"/>
      <c r="T191" s="407"/>
      <c r="U191" s="407"/>
      <c r="V191" s="407"/>
      <c r="W191" s="407"/>
      <c r="X191" s="407"/>
      <c r="Y191" s="407"/>
      <c r="Z191" s="407"/>
      <c r="AA191" s="407"/>
      <c r="AB191" s="408"/>
      <c r="AC191" s="391" t="s">
        <v>131</v>
      </c>
      <c r="AD191" s="392"/>
      <c r="AE191" s="662">
        <v>0</v>
      </c>
      <c r="AF191" s="663"/>
      <c r="AG191" s="663"/>
      <c r="AH191" s="664"/>
      <c r="AI191" s="662">
        <v>0</v>
      </c>
      <c r="AJ191" s="663"/>
      <c r="AK191" s="663"/>
      <c r="AL191" s="664"/>
      <c r="AM191" s="662">
        <v>0</v>
      </c>
      <c r="AN191" s="663"/>
      <c r="AO191" s="663"/>
      <c r="AP191" s="664"/>
      <c r="AQ191" s="389" t="str">
        <f t="shared" si="8"/>
        <v>n.é.</v>
      </c>
      <c r="AR191" s="390"/>
    </row>
    <row r="192" spans="1:56" ht="20.100000000000001" customHeight="1" x14ac:dyDescent="0.2">
      <c r="A192" s="298" t="s">
        <v>668</v>
      </c>
      <c r="B192" s="299"/>
      <c r="C192" s="406" t="s">
        <v>641</v>
      </c>
      <c r="D192" s="407"/>
      <c r="E192" s="407"/>
      <c r="F192" s="407"/>
      <c r="G192" s="407"/>
      <c r="H192" s="407"/>
      <c r="I192" s="407"/>
      <c r="J192" s="407"/>
      <c r="K192" s="407"/>
      <c r="L192" s="407"/>
      <c r="M192" s="407"/>
      <c r="N192" s="407"/>
      <c r="O192" s="407"/>
      <c r="P192" s="407"/>
      <c r="Q192" s="407"/>
      <c r="R192" s="407"/>
      <c r="S192" s="407"/>
      <c r="T192" s="407"/>
      <c r="U192" s="407"/>
      <c r="V192" s="407"/>
      <c r="W192" s="407"/>
      <c r="X192" s="407"/>
      <c r="Y192" s="407"/>
      <c r="Z192" s="407"/>
      <c r="AA192" s="407"/>
      <c r="AB192" s="408"/>
      <c r="AC192" s="404" t="s">
        <v>640</v>
      </c>
      <c r="AD192" s="405"/>
      <c r="AE192" s="699">
        <v>0</v>
      </c>
      <c r="AF192" s="700"/>
      <c r="AG192" s="700"/>
      <c r="AH192" s="701"/>
      <c r="AI192" s="699">
        <v>55245</v>
      </c>
      <c r="AJ192" s="700"/>
      <c r="AK192" s="700"/>
      <c r="AL192" s="701"/>
      <c r="AM192" s="699">
        <v>55245</v>
      </c>
      <c r="AN192" s="700"/>
      <c r="AO192" s="700"/>
      <c r="AP192" s="701"/>
      <c r="AQ192" s="389">
        <f t="shared" si="8"/>
        <v>1</v>
      </c>
      <c r="AR192" s="390"/>
    </row>
    <row r="193" spans="1:57" ht="20.100000000000001" customHeight="1" x14ac:dyDescent="0.2">
      <c r="A193" s="298" t="s">
        <v>669</v>
      </c>
      <c r="B193" s="299"/>
      <c r="C193" s="406" t="s">
        <v>642</v>
      </c>
      <c r="D193" s="407"/>
      <c r="E193" s="407"/>
      <c r="F193" s="407"/>
      <c r="G193" s="407"/>
      <c r="H193" s="407"/>
      <c r="I193" s="407"/>
      <c r="J193" s="407"/>
      <c r="K193" s="407"/>
      <c r="L193" s="407"/>
      <c r="M193" s="407"/>
      <c r="N193" s="407"/>
      <c r="O193" s="407"/>
      <c r="P193" s="407"/>
      <c r="Q193" s="407"/>
      <c r="R193" s="407"/>
      <c r="S193" s="407"/>
      <c r="T193" s="407"/>
      <c r="U193" s="407"/>
      <c r="V193" s="407"/>
      <c r="W193" s="407"/>
      <c r="X193" s="407"/>
      <c r="Y193" s="407"/>
      <c r="Z193" s="407"/>
      <c r="AA193" s="407"/>
      <c r="AB193" s="408"/>
      <c r="AC193" s="404" t="s">
        <v>643</v>
      </c>
      <c r="AD193" s="405"/>
      <c r="AE193" s="676">
        <v>5594904</v>
      </c>
      <c r="AF193" s="677"/>
      <c r="AG193" s="677"/>
      <c r="AH193" s="678"/>
      <c r="AI193" s="676">
        <v>5594904</v>
      </c>
      <c r="AJ193" s="677"/>
      <c r="AK193" s="677"/>
      <c r="AL193" s="678"/>
      <c r="AM193" s="676">
        <v>5594904</v>
      </c>
      <c r="AN193" s="677"/>
      <c r="AO193" s="677"/>
      <c r="AP193" s="678"/>
      <c r="AQ193" s="389">
        <f t="shared" si="8"/>
        <v>1</v>
      </c>
      <c r="AR193" s="390"/>
    </row>
    <row r="194" spans="1:57" ht="20.100000000000001" customHeight="1" x14ac:dyDescent="0.2">
      <c r="A194" s="298" t="s">
        <v>670</v>
      </c>
      <c r="B194" s="299"/>
      <c r="C194" s="406" t="s">
        <v>644</v>
      </c>
      <c r="D194" s="407"/>
      <c r="E194" s="407"/>
      <c r="F194" s="407"/>
      <c r="G194" s="407"/>
      <c r="H194" s="407"/>
      <c r="I194" s="407"/>
      <c r="J194" s="407"/>
      <c r="K194" s="407"/>
      <c r="L194" s="407"/>
      <c r="M194" s="407"/>
      <c r="N194" s="407"/>
      <c r="O194" s="407"/>
      <c r="P194" s="407"/>
      <c r="Q194" s="407"/>
      <c r="R194" s="407"/>
      <c r="S194" s="407"/>
      <c r="T194" s="407"/>
      <c r="U194" s="407"/>
      <c r="V194" s="407"/>
      <c r="W194" s="407"/>
      <c r="X194" s="407"/>
      <c r="Y194" s="407"/>
      <c r="Z194" s="407"/>
      <c r="AA194" s="407"/>
      <c r="AB194" s="408"/>
      <c r="AC194" s="391" t="s">
        <v>645</v>
      </c>
      <c r="AD194" s="392"/>
      <c r="AE194" s="662">
        <v>0</v>
      </c>
      <c r="AF194" s="663"/>
      <c r="AG194" s="663"/>
      <c r="AH194" s="664"/>
      <c r="AI194" s="662">
        <v>0</v>
      </c>
      <c r="AJ194" s="663"/>
      <c r="AK194" s="663"/>
      <c r="AL194" s="664"/>
      <c r="AM194" s="662">
        <v>0</v>
      </c>
      <c r="AN194" s="663"/>
      <c r="AO194" s="663"/>
      <c r="AP194" s="664"/>
      <c r="AQ194" s="389" t="str">
        <f t="shared" si="8"/>
        <v>n.é.</v>
      </c>
      <c r="AR194" s="390"/>
    </row>
    <row r="195" spans="1:57" ht="26.25" customHeight="1" x14ac:dyDescent="0.2">
      <c r="A195" s="298" t="s">
        <v>671</v>
      </c>
      <c r="B195" s="299"/>
      <c r="C195" s="406" t="s">
        <v>424</v>
      </c>
      <c r="D195" s="407"/>
      <c r="E195" s="407"/>
      <c r="F195" s="407"/>
      <c r="G195" s="407"/>
      <c r="H195" s="407"/>
      <c r="I195" s="407"/>
      <c r="J195" s="407"/>
      <c r="K195" s="407"/>
      <c r="L195" s="407"/>
      <c r="M195" s="407"/>
      <c r="N195" s="407"/>
      <c r="O195" s="407"/>
      <c r="P195" s="407"/>
      <c r="Q195" s="407"/>
      <c r="R195" s="407"/>
      <c r="S195" s="407"/>
      <c r="T195" s="407"/>
      <c r="U195" s="407"/>
      <c r="V195" s="407"/>
      <c r="W195" s="407"/>
      <c r="X195" s="407"/>
      <c r="Y195" s="407"/>
      <c r="Z195" s="407"/>
      <c r="AA195" s="407"/>
      <c r="AB195" s="408"/>
      <c r="AC195" s="391" t="s">
        <v>132</v>
      </c>
      <c r="AD195" s="392"/>
      <c r="AE195" s="662">
        <v>0</v>
      </c>
      <c r="AF195" s="663"/>
      <c r="AG195" s="663"/>
      <c r="AH195" s="664"/>
      <c r="AI195" s="662">
        <v>0</v>
      </c>
      <c r="AJ195" s="663"/>
      <c r="AK195" s="663"/>
      <c r="AL195" s="664"/>
      <c r="AM195" s="662">
        <v>0</v>
      </c>
      <c r="AN195" s="663"/>
      <c r="AO195" s="663"/>
      <c r="AP195" s="664"/>
      <c r="AQ195" s="389" t="str">
        <f t="shared" si="8"/>
        <v>n.é.</v>
      </c>
      <c r="AR195" s="390"/>
    </row>
    <row r="196" spans="1:57" ht="32.25" customHeight="1" x14ac:dyDescent="0.2">
      <c r="A196" s="298" t="s">
        <v>672</v>
      </c>
      <c r="B196" s="299"/>
      <c r="C196" s="406" t="s">
        <v>423</v>
      </c>
      <c r="D196" s="407"/>
      <c r="E196" s="407"/>
      <c r="F196" s="407"/>
      <c r="G196" s="407"/>
      <c r="H196" s="407"/>
      <c r="I196" s="407"/>
      <c r="J196" s="407"/>
      <c r="K196" s="407"/>
      <c r="L196" s="407"/>
      <c r="M196" s="407"/>
      <c r="N196" s="407"/>
      <c r="O196" s="407"/>
      <c r="P196" s="407"/>
      <c r="Q196" s="407"/>
      <c r="R196" s="407"/>
      <c r="S196" s="407"/>
      <c r="T196" s="407"/>
      <c r="U196" s="407"/>
      <c r="V196" s="407"/>
      <c r="W196" s="407"/>
      <c r="X196" s="407"/>
      <c r="Y196" s="407"/>
      <c r="Z196" s="407"/>
      <c r="AA196" s="407"/>
      <c r="AB196" s="408"/>
      <c r="AC196" s="391" t="s">
        <v>133</v>
      </c>
      <c r="AD196" s="392"/>
      <c r="AE196" s="662">
        <v>0</v>
      </c>
      <c r="AF196" s="663"/>
      <c r="AG196" s="663"/>
      <c r="AH196" s="664"/>
      <c r="AI196" s="662">
        <v>0</v>
      </c>
      <c r="AJ196" s="663"/>
      <c r="AK196" s="663"/>
      <c r="AL196" s="664"/>
      <c r="AM196" s="662">
        <v>0</v>
      </c>
      <c r="AN196" s="663"/>
      <c r="AO196" s="663"/>
      <c r="AP196" s="664"/>
      <c r="AQ196" s="389" t="str">
        <f t="shared" si="8"/>
        <v>n.é.</v>
      </c>
      <c r="AR196" s="390"/>
    </row>
    <row r="197" spans="1:57" ht="24.75" customHeight="1" x14ac:dyDescent="0.2">
      <c r="A197" s="298" t="s">
        <v>673</v>
      </c>
      <c r="B197" s="299"/>
      <c r="C197" s="406" t="s">
        <v>422</v>
      </c>
      <c r="D197" s="407"/>
      <c r="E197" s="407"/>
      <c r="F197" s="407"/>
      <c r="G197" s="407"/>
      <c r="H197" s="407"/>
      <c r="I197" s="407"/>
      <c r="J197" s="407"/>
      <c r="K197" s="407"/>
      <c r="L197" s="407"/>
      <c r="M197" s="407"/>
      <c r="N197" s="407"/>
      <c r="O197" s="407"/>
      <c r="P197" s="407"/>
      <c r="Q197" s="407"/>
      <c r="R197" s="407"/>
      <c r="S197" s="407"/>
      <c r="T197" s="407"/>
      <c r="U197" s="407"/>
      <c r="V197" s="407"/>
      <c r="W197" s="407"/>
      <c r="X197" s="407"/>
      <c r="Y197" s="407"/>
      <c r="Z197" s="407"/>
      <c r="AA197" s="407"/>
      <c r="AB197" s="408"/>
      <c r="AC197" s="391" t="s">
        <v>134</v>
      </c>
      <c r="AD197" s="392"/>
      <c r="AE197" s="662">
        <v>0</v>
      </c>
      <c r="AF197" s="663"/>
      <c r="AG197" s="663"/>
      <c r="AH197" s="664"/>
      <c r="AI197" s="662">
        <v>0</v>
      </c>
      <c r="AJ197" s="663"/>
      <c r="AK197" s="663"/>
      <c r="AL197" s="664"/>
      <c r="AM197" s="662">
        <v>0</v>
      </c>
      <c r="AN197" s="663"/>
      <c r="AO197" s="663"/>
      <c r="AP197" s="664"/>
      <c r="AQ197" s="389" t="str">
        <f t="shared" si="8"/>
        <v>n.é.</v>
      </c>
      <c r="AR197" s="390"/>
    </row>
    <row r="198" spans="1:57" ht="28.5" customHeight="1" x14ac:dyDescent="0.2">
      <c r="A198" s="298" t="s">
        <v>674</v>
      </c>
      <c r="B198" s="299"/>
      <c r="C198" s="406" t="s">
        <v>143</v>
      </c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07"/>
      <c r="O198" s="407"/>
      <c r="P198" s="407"/>
      <c r="Q198" s="407"/>
      <c r="R198" s="407"/>
      <c r="S198" s="407"/>
      <c r="T198" s="407"/>
      <c r="U198" s="407"/>
      <c r="V198" s="407"/>
      <c r="W198" s="407"/>
      <c r="X198" s="407"/>
      <c r="Y198" s="407"/>
      <c r="Z198" s="407"/>
      <c r="AA198" s="407"/>
      <c r="AB198" s="408"/>
      <c r="AC198" s="404" t="s">
        <v>135</v>
      </c>
      <c r="AD198" s="405"/>
      <c r="AE198" s="676">
        <v>10402086</v>
      </c>
      <c r="AF198" s="677"/>
      <c r="AG198" s="677"/>
      <c r="AH198" s="678"/>
      <c r="AI198" s="676">
        <v>10425274</v>
      </c>
      <c r="AJ198" s="677"/>
      <c r="AK198" s="677"/>
      <c r="AL198" s="678"/>
      <c r="AM198" s="676">
        <v>10425274</v>
      </c>
      <c r="AN198" s="677"/>
      <c r="AO198" s="677"/>
      <c r="AP198" s="678"/>
      <c r="AQ198" s="389">
        <f t="shared" si="8"/>
        <v>1</v>
      </c>
      <c r="AR198" s="390"/>
      <c r="BD198" s="63"/>
    </row>
    <row r="199" spans="1:57" ht="31.5" customHeight="1" x14ac:dyDescent="0.2">
      <c r="A199" s="298" t="s">
        <v>675</v>
      </c>
      <c r="B199" s="299"/>
      <c r="C199" s="406" t="s">
        <v>421</v>
      </c>
      <c r="D199" s="407"/>
      <c r="E199" s="407"/>
      <c r="F199" s="407"/>
      <c r="G199" s="407"/>
      <c r="H199" s="407"/>
      <c r="I199" s="407"/>
      <c r="J199" s="407"/>
      <c r="K199" s="407"/>
      <c r="L199" s="407"/>
      <c r="M199" s="407"/>
      <c r="N199" s="407"/>
      <c r="O199" s="407"/>
      <c r="P199" s="407"/>
      <c r="Q199" s="407"/>
      <c r="R199" s="407"/>
      <c r="S199" s="407"/>
      <c r="T199" s="407"/>
      <c r="U199" s="407"/>
      <c r="V199" s="407"/>
      <c r="W199" s="407"/>
      <c r="X199" s="407"/>
      <c r="Y199" s="407"/>
      <c r="Z199" s="407"/>
      <c r="AA199" s="407"/>
      <c r="AB199" s="408"/>
      <c r="AC199" s="391" t="s">
        <v>136</v>
      </c>
      <c r="AD199" s="392"/>
      <c r="AE199" s="662">
        <v>0</v>
      </c>
      <c r="AF199" s="663"/>
      <c r="AG199" s="663"/>
      <c r="AH199" s="664"/>
      <c r="AI199" s="662">
        <v>0</v>
      </c>
      <c r="AJ199" s="663"/>
      <c r="AK199" s="663"/>
      <c r="AL199" s="664"/>
      <c r="AM199" s="662">
        <v>0</v>
      </c>
      <c r="AN199" s="663"/>
      <c r="AO199" s="663"/>
      <c r="AP199" s="664"/>
      <c r="AQ199" s="389" t="str">
        <f t="shared" si="8"/>
        <v>n.é.</v>
      </c>
      <c r="AR199" s="390"/>
    </row>
    <row r="200" spans="1:57" ht="28.5" customHeight="1" x14ac:dyDescent="0.2">
      <c r="A200" s="298" t="s">
        <v>676</v>
      </c>
      <c r="B200" s="299"/>
      <c r="C200" s="406" t="s">
        <v>420</v>
      </c>
      <c r="D200" s="407"/>
      <c r="E200" s="407"/>
      <c r="F200" s="407"/>
      <c r="G200" s="407"/>
      <c r="H200" s="407"/>
      <c r="I200" s="407"/>
      <c r="J200" s="407"/>
      <c r="K200" s="407"/>
      <c r="L200" s="407"/>
      <c r="M200" s="407"/>
      <c r="N200" s="407"/>
      <c r="O200" s="407"/>
      <c r="P200" s="407"/>
      <c r="Q200" s="407"/>
      <c r="R200" s="407"/>
      <c r="S200" s="407"/>
      <c r="T200" s="407"/>
      <c r="U200" s="407"/>
      <c r="V200" s="407"/>
      <c r="W200" s="407"/>
      <c r="X200" s="407"/>
      <c r="Y200" s="407"/>
      <c r="Z200" s="407"/>
      <c r="AA200" s="407"/>
      <c r="AB200" s="408"/>
      <c r="AC200" s="391" t="s">
        <v>137</v>
      </c>
      <c r="AD200" s="392"/>
      <c r="AE200" s="662">
        <v>0</v>
      </c>
      <c r="AF200" s="663"/>
      <c r="AG200" s="663"/>
      <c r="AH200" s="664"/>
      <c r="AI200" s="662">
        <v>0</v>
      </c>
      <c r="AJ200" s="663"/>
      <c r="AK200" s="663"/>
      <c r="AL200" s="664"/>
      <c r="AM200" s="662">
        <v>0</v>
      </c>
      <c r="AN200" s="663"/>
      <c r="AO200" s="663"/>
      <c r="AP200" s="664"/>
      <c r="AQ200" s="389" t="str">
        <f t="shared" si="8"/>
        <v>n.é.</v>
      </c>
      <c r="AR200" s="390"/>
    </row>
    <row r="201" spans="1:57" ht="20.100000000000001" customHeight="1" x14ac:dyDescent="0.2">
      <c r="A201" s="298" t="s">
        <v>677</v>
      </c>
      <c r="B201" s="299"/>
      <c r="C201" s="406" t="s">
        <v>144</v>
      </c>
      <c r="D201" s="407"/>
      <c r="E201" s="407"/>
      <c r="F201" s="407"/>
      <c r="G201" s="407"/>
      <c r="H201" s="407"/>
      <c r="I201" s="407"/>
      <c r="J201" s="407"/>
      <c r="K201" s="407"/>
      <c r="L201" s="407"/>
      <c r="M201" s="407"/>
      <c r="N201" s="407"/>
      <c r="O201" s="407"/>
      <c r="P201" s="407"/>
      <c r="Q201" s="407"/>
      <c r="R201" s="407"/>
      <c r="S201" s="407"/>
      <c r="T201" s="407"/>
      <c r="U201" s="407"/>
      <c r="V201" s="407"/>
      <c r="W201" s="407"/>
      <c r="X201" s="407"/>
      <c r="Y201" s="407"/>
      <c r="Z201" s="407"/>
      <c r="AA201" s="407"/>
      <c r="AB201" s="408"/>
      <c r="AC201" s="391" t="s">
        <v>138</v>
      </c>
      <c r="AD201" s="392"/>
      <c r="AE201" s="662">
        <v>0</v>
      </c>
      <c r="AF201" s="663"/>
      <c r="AG201" s="663"/>
      <c r="AH201" s="664"/>
      <c r="AI201" s="662">
        <v>0</v>
      </c>
      <c r="AJ201" s="663"/>
      <c r="AK201" s="663"/>
      <c r="AL201" s="664"/>
      <c r="AM201" s="662">
        <v>0</v>
      </c>
      <c r="AN201" s="663"/>
      <c r="AO201" s="663"/>
      <c r="AP201" s="664"/>
      <c r="AQ201" s="389" t="str">
        <f t="shared" si="8"/>
        <v>n.é.</v>
      </c>
      <c r="AR201" s="390"/>
    </row>
    <row r="202" spans="1:57" ht="20.100000000000001" customHeight="1" x14ac:dyDescent="0.2">
      <c r="A202" s="298" t="s">
        <v>678</v>
      </c>
      <c r="B202" s="299"/>
      <c r="C202" s="410" t="s">
        <v>145</v>
      </c>
      <c r="D202" s="411"/>
      <c r="E202" s="411"/>
      <c r="F202" s="411"/>
      <c r="G202" s="411"/>
      <c r="H202" s="411"/>
      <c r="I202" s="411"/>
      <c r="J202" s="411"/>
      <c r="K202" s="411"/>
      <c r="L202" s="411"/>
      <c r="M202" s="411"/>
      <c r="N202" s="411"/>
      <c r="O202" s="411"/>
      <c r="P202" s="411"/>
      <c r="Q202" s="411"/>
      <c r="R202" s="411"/>
      <c r="S202" s="411"/>
      <c r="T202" s="411"/>
      <c r="U202" s="411"/>
      <c r="V202" s="411"/>
      <c r="W202" s="411"/>
      <c r="X202" s="411"/>
      <c r="Y202" s="411"/>
      <c r="Z202" s="411"/>
      <c r="AA202" s="411"/>
      <c r="AB202" s="412"/>
      <c r="AC202" s="391" t="s">
        <v>139</v>
      </c>
      <c r="AD202" s="392"/>
      <c r="AE202" s="662">
        <v>0</v>
      </c>
      <c r="AF202" s="663"/>
      <c r="AG202" s="663"/>
      <c r="AH202" s="664"/>
      <c r="AI202" s="662">
        <v>0</v>
      </c>
      <c r="AJ202" s="663"/>
      <c r="AK202" s="663"/>
      <c r="AL202" s="664"/>
      <c r="AM202" s="662">
        <v>0</v>
      </c>
      <c r="AN202" s="663"/>
      <c r="AO202" s="663"/>
      <c r="AP202" s="664"/>
      <c r="AQ202" s="389" t="str">
        <f t="shared" si="8"/>
        <v>n.é.</v>
      </c>
      <c r="AR202" s="390"/>
    </row>
    <row r="203" spans="1:57" ht="20.100000000000001" customHeight="1" x14ac:dyDescent="0.2">
      <c r="A203" s="298" t="s">
        <v>679</v>
      </c>
      <c r="B203" s="299"/>
      <c r="C203" s="406" t="s">
        <v>646</v>
      </c>
      <c r="D203" s="407"/>
      <c r="E203" s="407"/>
      <c r="F203" s="407"/>
      <c r="G203" s="407"/>
      <c r="H203" s="407"/>
      <c r="I203" s="407"/>
      <c r="J203" s="407"/>
      <c r="K203" s="407"/>
      <c r="L203" s="407"/>
      <c r="M203" s="407"/>
      <c r="N203" s="407"/>
      <c r="O203" s="407"/>
      <c r="P203" s="407"/>
      <c r="Q203" s="407"/>
      <c r="R203" s="407"/>
      <c r="S203" s="407"/>
      <c r="T203" s="407"/>
      <c r="U203" s="407"/>
      <c r="V203" s="407"/>
      <c r="W203" s="407"/>
      <c r="X203" s="407"/>
      <c r="Y203" s="407"/>
      <c r="Z203" s="407"/>
      <c r="AA203" s="407"/>
      <c r="AB203" s="408"/>
      <c r="AC203" s="391" t="s">
        <v>140</v>
      </c>
      <c r="AD203" s="409"/>
      <c r="AE203" s="662">
        <v>0</v>
      </c>
      <c r="AF203" s="663"/>
      <c r="AG203" s="663"/>
      <c r="AH203" s="664"/>
      <c r="AI203" s="662">
        <v>0</v>
      </c>
      <c r="AJ203" s="663"/>
      <c r="AK203" s="663"/>
      <c r="AL203" s="664"/>
      <c r="AM203" s="662">
        <v>0</v>
      </c>
      <c r="AN203" s="663"/>
      <c r="AO203" s="663"/>
      <c r="AP203" s="664"/>
      <c r="AQ203" s="389" t="str">
        <f t="shared" si="8"/>
        <v>n.é.</v>
      </c>
      <c r="AR203" s="390"/>
    </row>
    <row r="204" spans="1:57" ht="20.100000000000001" customHeight="1" x14ac:dyDescent="0.2">
      <c r="A204" s="298" t="s">
        <v>680</v>
      </c>
      <c r="B204" s="299"/>
      <c r="C204" s="406" t="s">
        <v>146</v>
      </c>
      <c r="D204" s="407"/>
      <c r="E204" s="407"/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8"/>
      <c r="AC204" s="404" t="s">
        <v>141</v>
      </c>
      <c r="AD204" s="745"/>
      <c r="AE204" s="676">
        <v>750000</v>
      </c>
      <c r="AF204" s="677"/>
      <c r="AG204" s="677"/>
      <c r="AH204" s="678"/>
      <c r="AI204" s="676">
        <v>750000</v>
      </c>
      <c r="AJ204" s="677"/>
      <c r="AK204" s="677"/>
      <c r="AL204" s="678"/>
      <c r="AM204" s="676">
        <v>750000</v>
      </c>
      <c r="AN204" s="677"/>
      <c r="AO204" s="677"/>
      <c r="AP204" s="678"/>
      <c r="AQ204" s="389">
        <f t="shared" si="8"/>
        <v>1</v>
      </c>
      <c r="AR204" s="390"/>
    </row>
    <row r="205" spans="1:57" s="4" customFormat="1" ht="20.100000000000001" customHeight="1" x14ac:dyDescent="0.2">
      <c r="A205" s="298" t="s">
        <v>457</v>
      </c>
      <c r="B205" s="299"/>
      <c r="C205" s="668" t="s">
        <v>470</v>
      </c>
      <c r="D205" s="669"/>
      <c r="E205" s="669"/>
      <c r="F205" s="669"/>
      <c r="G205" s="669"/>
      <c r="H205" s="669"/>
      <c r="I205" s="669"/>
      <c r="J205" s="669"/>
      <c r="K205" s="669"/>
      <c r="L205" s="669"/>
      <c r="M205" s="669"/>
      <c r="N205" s="669"/>
      <c r="O205" s="669"/>
      <c r="P205" s="669"/>
      <c r="Q205" s="669"/>
      <c r="R205" s="669"/>
      <c r="S205" s="669"/>
      <c r="T205" s="669"/>
      <c r="U205" s="669"/>
      <c r="V205" s="669"/>
      <c r="W205" s="669"/>
      <c r="X205" s="669"/>
      <c r="Y205" s="669"/>
      <c r="Z205" s="669"/>
      <c r="AA205" s="669"/>
      <c r="AB205" s="670"/>
      <c r="AC205" s="671" t="s">
        <v>457</v>
      </c>
      <c r="AD205" s="672"/>
      <c r="AE205" s="682">
        <v>0</v>
      </c>
      <c r="AF205" s="683"/>
      <c r="AG205" s="683"/>
      <c r="AH205" s="684"/>
      <c r="AI205" s="682">
        <v>0</v>
      </c>
      <c r="AJ205" s="683"/>
      <c r="AK205" s="683"/>
      <c r="AL205" s="684"/>
      <c r="AM205" s="702">
        <v>0</v>
      </c>
      <c r="AN205" s="703"/>
      <c r="AO205" s="703"/>
      <c r="AP205" s="704"/>
      <c r="AQ205" s="416" t="s">
        <v>571</v>
      </c>
      <c r="AR205" s="417"/>
    </row>
    <row r="206" spans="1:57" s="4" customFormat="1" ht="20.100000000000001" customHeight="1" x14ac:dyDescent="0.2">
      <c r="A206" s="298" t="s">
        <v>457</v>
      </c>
      <c r="B206" s="299"/>
      <c r="C206" s="668" t="s">
        <v>760</v>
      </c>
      <c r="D206" s="669"/>
      <c r="E206" s="669"/>
      <c r="F206" s="669"/>
      <c r="G206" s="669"/>
      <c r="H206" s="669"/>
      <c r="I206" s="669"/>
      <c r="J206" s="669"/>
      <c r="K206" s="669"/>
      <c r="L206" s="669"/>
      <c r="M206" s="669"/>
      <c r="N206" s="669"/>
      <c r="O206" s="669"/>
      <c r="P206" s="669"/>
      <c r="Q206" s="669"/>
      <c r="R206" s="669"/>
      <c r="S206" s="669"/>
      <c r="T206" s="669"/>
      <c r="U206" s="669"/>
      <c r="V206" s="669"/>
      <c r="W206" s="669"/>
      <c r="X206" s="669"/>
      <c r="Y206" s="669"/>
      <c r="Z206" s="669"/>
      <c r="AA206" s="669"/>
      <c r="AB206" s="670"/>
      <c r="AC206" s="671" t="s">
        <v>457</v>
      </c>
      <c r="AD206" s="672"/>
      <c r="AE206" s="682">
        <v>0</v>
      </c>
      <c r="AF206" s="683"/>
      <c r="AG206" s="683"/>
      <c r="AH206" s="684"/>
      <c r="AI206" s="682">
        <v>0</v>
      </c>
      <c r="AJ206" s="683"/>
      <c r="AK206" s="683"/>
      <c r="AL206" s="684"/>
      <c r="AM206" s="702">
        <v>0</v>
      </c>
      <c r="AN206" s="703"/>
      <c r="AO206" s="703"/>
      <c r="AP206" s="704"/>
      <c r="AQ206" s="416" t="s">
        <v>571</v>
      </c>
      <c r="AR206" s="417"/>
    </row>
    <row r="207" spans="1:57" ht="20.100000000000001" customHeight="1" x14ac:dyDescent="0.2">
      <c r="A207" s="298" t="s">
        <v>681</v>
      </c>
      <c r="B207" s="299"/>
      <c r="C207" s="410" t="s">
        <v>147</v>
      </c>
      <c r="D207" s="411"/>
      <c r="E207" s="411"/>
      <c r="F207" s="411"/>
      <c r="G207" s="411"/>
      <c r="H207" s="411"/>
      <c r="I207" s="411"/>
      <c r="J207" s="411"/>
      <c r="K207" s="411"/>
      <c r="L207" s="411"/>
      <c r="M207" s="411"/>
      <c r="N207" s="411"/>
      <c r="O207" s="411"/>
      <c r="P207" s="411"/>
      <c r="Q207" s="411"/>
      <c r="R207" s="411"/>
      <c r="S207" s="411"/>
      <c r="T207" s="411"/>
      <c r="U207" s="411"/>
      <c r="V207" s="411"/>
      <c r="W207" s="411"/>
      <c r="X207" s="411"/>
      <c r="Y207" s="411"/>
      <c r="Z207" s="411"/>
      <c r="AA207" s="411"/>
      <c r="AB207" s="412"/>
      <c r="AC207" s="404" t="s">
        <v>647</v>
      </c>
      <c r="AD207" s="405"/>
      <c r="AE207" s="676">
        <v>7309976</v>
      </c>
      <c r="AF207" s="677"/>
      <c r="AG207" s="677"/>
      <c r="AH207" s="678"/>
      <c r="AI207" s="676">
        <v>46334302</v>
      </c>
      <c r="AJ207" s="677"/>
      <c r="AK207" s="677"/>
      <c r="AL207" s="678"/>
      <c r="AM207" s="702">
        <v>0</v>
      </c>
      <c r="AN207" s="703"/>
      <c r="AO207" s="703"/>
      <c r="AP207" s="704"/>
      <c r="AQ207" s="416" t="s">
        <v>571</v>
      </c>
      <c r="AR207" s="417"/>
      <c r="BD207" s="63"/>
      <c r="BE207" s="63"/>
    </row>
    <row r="208" spans="1:57" ht="20.100000000000001" customHeight="1" x14ac:dyDescent="0.2">
      <c r="A208" s="328" t="s">
        <v>682</v>
      </c>
      <c r="B208" s="329"/>
      <c r="C208" s="374" t="s">
        <v>759</v>
      </c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6"/>
      <c r="AC208" s="705" t="s">
        <v>59</v>
      </c>
      <c r="AD208" s="706"/>
      <c r="AE208" s="398">
        <f>SUM(AE191:AH207)-SUM(AE205:AH206)</f>
        <v>24056966</v>
      </c>
      <c r="AF208" s="399"/>
      <c r="AG208" s="399"/>
      <c r="AH208" s="400"/>
      <c r="AI208" s="398">
        <f>SUM(AI191:AL207)</f>
        <v>63159725</v>
      </c>
      <c r="AJ208" s="399"/>
      <c r="AK208" s="399"/>
      <c r="AL208" s="400"/>
      <c r="AM208" s="398">
        <f>SUM(AM191:AP207)</f>
        <v>16825423</v>
      </c>
      <c r="AN208" s="399"/>
      <c r="AO208" s="399"/>
      <c r="AP208" s="400"/>
      <c r="AQ208" s="322">
        <f t="shared" ref="AQ208:AQ239" si="9">IF(AI208&gt;0,AM208/AI208,"n.é.")</f>
        <v>0.26639481093370815</v>
      </c>
      <c r="AR208" s="323"/>
      <c r="AW208" s="63"/>
    </row>
    <row r="209" spans="1:55" ht="20.100000000000001" customHeight="1" x14ac:dyDescent="0.2">
      <c r="A209" s="298" t="s">
        <v>683</v>
      </c>
      <c r="B209" s="299"/>
      <c r="C209" s="401" t="s">
        <v>148</v>
      </c>
      <c r="D209" s="402"/>
      <c r="E209" s="402"/>
      <c r="F209" s="402"/>
      <c r="G209" s="402"/>
      <c r="H209" s="402"/>
      <c r="I209" s="402"/>
      <c r="J209" s="402"/>
      <c r="K209" s="402"/>
      <c r="L209" s="402"/>
      <c r="M209" s="402"/>
      <c r="N209" s="402"/>
      <c r="O209" s="402"/>
      <c r="P209" s="402"/>
      <c r="Q209" s="402"/>
      <c r="R209" s="402"/>
      <c r="S209" s="402"/>
      <c r="T209" s="402"/>
      <c r="U209" s="402"/>
      <c r="V209" s="402"/>
      <c r="W209" s="402"/>
      <c r="X209" s="402"/>
      <c r="Y209" s="402"/>
      <c r="Z209" s="402"/>
      <c r="AA209" s="402"/>
      <c r="AB209" s="403"/>
      <c r="AC209" s="404" t="s">
        <v>124</v>
      </c>
      <c r="AD209" s="405"/>
      <c r="AE209" s="686">
        <v>0</v>
      </c>
      <c r="AF209" s="687"/>
      <c r="AG209" s="687"/>
      <c r="AH209" s="688"/>
      <c r="AI209" s="662">
        <v>47638</v>
      </c>
      <c r="AJ209" s="663"/>
      <c r="AK209" s="663"/>
      <c r="AL209" s="664"/>
      <c r="AM209" s="662">
        <v>47638</v>
      </c>
      <c r="AN209" s="663"/>
      <c r="AO209" s="663"/>
      <c r="AP209" s="664"/>
      <c r="AQ209" s="389">
        <f t="shared" si="9"/>
        <v>1</v>
      </c>
      <c r="AR209" s="390"/>
      <c r="BC209" s="63"/>
    </row>
    <row r="210" spans="1:55" ht="20.100000000000001" customHeight="1" x14ac:dyDescent="0.2">
      <c r="A210" s="298" t="s">
        <v>684</v>
      </c>
      <c r="B210" s="299"/>
      <c r="C210" s="401" t="s">
        <v>149</v>
      </c>
      <c r="D210" s="402"/>
      <c r="E210" s="402"/>
      <c r="F210" s="402"/>
      <c r="G210" s="402"/>
      <c r="H210" s="402"/>
      <c r="I210" s="402"/>
      <c r="J210" s="402"/>
      <c r="K210" s="402"/>
      <c r="L210" s="402"/>
      <c r="M210" s="402"/>
      <c r="N210" s="402"/>
      <c r="O210" s="402"/>
      <c r="P210" s="402"/>
      <c r="Q210" s="402"/>
      <c r="R210" s="402"/>
      <c r="S210" s="402"/>
      <c r="T210" s="402"/>
      <c r="U210" s="402"/>
      <c r="V210" s="402"/>
      <c r="W210" s="402"/>
      <c r="X210" s="402"/>
      <c r="Y210" s="402"/>
      <c r="Z210" s="402"/>
      <c r="AA210" s="402"/>
      <c r="AB210" s="403"/>
      <c r="AC210" s="404" t="s">
        <v>125</v>
      </c>
      <c r="AD210" s="405"/>
      <c r="AE210" s="686">
        <v>0</v>
      </c>
      <c r="AF210" s="687"/>
      <c r="AG210" s="687"/>
      <c r="AH210" s="688"/>
      <c r="AI210" s="686">
        <v>5144715</v>
      </c>
      <c r="AJ210" s="687"/>
      <c r="AK210" s="687"/>
      <c r="AL210" s="688"/>
      <c r="AM210" s="686">
        <v>5144715</v>
      </c>
      <c r="AN210" s="687"/>
      <c r="AO210" s="687"/>
      <c r="AP210" s="688"/>
      <c r="AQ210" s="389">
        <f t="shared" si="9"/>
        <v>1</v>
      </c>
      <c r="AR210" s="390"/>
      <c r="BC210" s="63"/>
    </row>
    <row r="211" spans="1:55" ht="20.100000000000001" customHeight="1" x14ac:dyDescent="0.2">
      <c r="A211" s="298" t="s">
        <v>685</v>
      </c>
      <c r="B211" s="299"/>
      <c r="C211" s="401" t="s">
        <v>150</v>
      </c>
      <c r="D211" s="402"/>
      <c r="E211" s="402"/>
      <c r="F211" s="402"/>
      <c r="G211" s="402"/>
      <c r="H211" s="402"/>
      <c r="I211" s="402"/>
      <c r="J211" s="402"/>
      <c r="K211" s="402"/>
      <c r="L211" s="402"/>
      <c r="M211" s="402"/>
      <c r="N211" s="402"/>
      <c r="O211" s="402"/>
      <c r="P211" s="402"/>
      <c r="Q211" s="402"/>
      <c r="R211" s="402"/>
      <c r="S211" s="402"/>
      <c r="T211" s="402"/>
      <c r="U211" s="402"/>
      <c r="V211" s="402"/>
      <c r="W211" s="402"/>
      <c r="X211" s="402"/>
      <c r="Y211" s="402"/>
      <c r="Z211" s="402"/>
      <c r="AA211" s="402"/>
      <c r="AB211" s="403"/>
      <c r="AC211" s="404" t="s">
        <v>126</v>
      </c>
      <c r="AD211" s="405"/>
      <c r="AE211" s="686">
        <v>591261</v>
      </c>
      <c r="AF211" s="687"/>
      <c r="AG211" s="687"/>
      <c r="AH211" s="688"/>
      <c r="AI211" s="686">
        <v>561411</v>
      </c>
      <c r="AJ211" s="687"/>
      <c r="AK211" s="687"/>
      <c r="AL211" s="688"/>
      <c r="AM211" s="686">
        <v>561411</v>
      </c>
      <c r="AN211" s="687"/>
      <c r="AO211" s="687"/>
      <c r="AP211" s="688"/>
      <c r="AQ211" s="389">
        <f t="shared" si="9"/>
        <v>1</v>
      </c>
      <c r="AR211" s="390"/>
    </row>
    <row r="212" spans="1:55" ht="20.100000000000001" customHeight="1" x14ac:dyDescent="0.2">
      <c r="A212" s="298" t="s">
        <v>686</v>
      </c>
      <c r="B212" s="299"/>
      <c r="C212" s="401" t="s">
        <v>151</v>
      </c>
      <c r="D212" s="402"/>
      <c r="E212" s="402"/>
      <c r="F212" s="402"/>
      <c r="G212" s="402"/>
      <c r="H212" s="402"/>
      <c r="I212" s="402"/>
      <c r="J212" s="402"/>
      <c r="K212" s="402"/>
      <c r="L212" s="402"/>
      <c r="M212" s="402"/>
      <c r="N212" s="402"/>
      <c r="O212" s="402"/>
      <c r="P212" s="402"/>
      <c r="Q212" s="402"/>
      <c r="R212" s="402"/>
      <c r="S212" s="402"/>
      <c r="T212" s="402"/>
      <c r="U212" s="402"/>
      <c r="V212" s="402"/>
      <c r="W212" s="402"/>
      <c r="X212" s="402"/>
      <c r="Y212" s="402"/>
      <c r="Z212" s="402"/>
      <c r="AA212" s="402"/>
      <c r="AB212" s="403"/>
      <c r="AC212" s="404" t="s">
        <v>127</v>
      </c>
      <c r="AD212" s="405"/>
      <c r="AE212" s="686">
        <v>11294811</v>
      </c>
      <c r="AF212" s="687"/>
      <c r="AG212" s="687"/>
      <c r="AH212" s="688"/>
      <c r="AI212" s="686">
        <v>31178155</v>
      </c>
      <c r="AJ212" s="687"/>
      <c r="AK212" s="687"/>
      <c r="AL212" s="688"/>
      <c r="AM212" s="686">
        <v>31178155</v>
      </c>
      <c r="AN212" s="687"/>
      <c r="AO212" s="687"/>
      <c r="AP212" s="688"/>
      <c r="AQ212" s="389">
        <f t="shared" si="9"/>
        <v>1</v>
      </c>
      <c r="AR212" s="390"/>
      <c r="BC212" s="63"/>
    </row>
    <row r="213" spans="1:55" ht="20.100000000000001" customHeight="1" x14ac:dyDescent="0.2">
      <c r="A213" s="298" t="s">
        <v>687</v>
      </c>
      <c r="B213" s="299"/>
      <c r="C213" s="324" t="s">
        <v>152</v>
      </c>
      <c r="D213" s="325"/>
      <c r="E213" s="325"/>
      <c r="F213" s="325"/>
      <c r="G213" s="325"/>
      <c r="H213" s="325"/>
      <c r="I213" s="325"/>
      <c r="J213" s="325"/>
      <c r="K213" s="325"/>
      <c r="L213" s="325"/>
      <c r="M213" s="325"/>
      <c r="N213" s="325"/>
      <c r="O213" s="325"/>
      <c r="P213" s="325"/>
      <c r="Q213" s="325"/>
      <c r="R213" s="325"/>
      <c r="S213" s="325"/>
      <c r="T213" s="325"/>
      <c r="U213" s="325"/>
      <c r="V213" s="325"/>
      <c r="W213" s="325"/>
      <c r="X213" s="325"/>
      <c r="Y213" s="325"/>
      <c r="Z213" s="325"/>
      <c r="AA213" s="325"/>
      <c r="AB213" s="326"/>
      <c r="AC213" s="391" t="s">
        <v>128</v>
      </c>
      <c r="AD213" s="392"/>
      <c r="AE213" s="662">
        <v>0</v>
      </c>
      <c r="AF213" s="663"/>
      <c r="AG213" s="663"/>
      <c r="AH213" s="664"/>
      <c r="AI213" s="686">
        <v>0</v>
      </c>
      <c r="AJ213" s="687"/>
      <c r="AK213" s="687"/>
      <c r="AL213" s="688"/>
      <c r="AM213" s="662">
        <v>0</v>
      </c>
      <c r="AN213" s="663"/>
      <c r="AO213" s="663"/>
      <c r="AP213" s="664"/>
      <c r="AQ213" s="389" t="str">
        <f t="shared" si="9"/>
        <v>n.é.</v>
      </c>
      <c r="AR213" s="390"/>
    </row>
    <row r="214" spans="1:55" ht="20.100000000000001" customHeight="1" x14ac:dyDescent="0.2">
      <c r="A214" s="298" t="s">
        <v>688</v>
      </c>
      <c r="B214" s="299"/>
      <c r="C214" s="324" t="s">
        <v>153</v>
      </c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5"/>
      <c r="Q214" s="325"/>
      <c r="R214" s="325"/>
      <c r="S214" s="325"/>
      <c r="T214" s="325"/>
      <c r="U214" s="325"/>
      <c r="V214" s="325"/>
      <c r="W214" s="325"/>
      <c r="X214" s="325"/>
      <c r="Y214" s="325"/>
      <c r="Z214" s="325"/>
      <c r="AA214" s="325"/>
      <c r="AB214" s="326"/>
      <c r="AC214" s="391" t="s">
        <v>129</v>
      </c>
      <c r="AD214" s="392"/>
      <c r="AE214" s="662">
        <v>0</v>
      </c>
      <c r="AF214" s="663"/>
      <c r="AG214" s="663"/>
      <c r="AH214" s="664"/>
      <c r="AI214" s="686">
        <v>0</v>
      </c>
      <c r="AJ214" s="687"/>
      <c r="AK214" s="687"/>
      <c r="AL214" s="688"/>
      <c r="AM214" s="662">
        <v>0</v>
      </c>
      <c r="AN214" s="663"/>
      <c r="AO214" s="663"/>
      <c r="AP214" s="664"/>
      <c r="AQ214" s="389" t="str">
        <f t="shared" si="9"/>
        <v>n.é.</v>
      </c>
      <c r="AR214" s="390"/>
    </row>
    <row r="215" spans="1:55" ht="20.100000000000001" customHeight="1" x14ac:dyDescent="0.2">
      <c r="A215" s="298" t="s">
        <v>689</v>
      </c>
      <c r="B215" s="299"/>
      <c r="C215" s="324" t="s">
        <v>154</v>
      </c>
      <c r="D215" s="325"/>
      <c r="E215" s="325"/>
      <c r="F215" s="325"/>
      <c r="G215" s="325"/>
      <c r="H215" s="325"/>
      <c r="I215" s="325"/>
      <c r="J215" s="325"/>
      <c r="K215" s="325"/>
      <c r="L215" s="325"/>
      <c r="M215" s="325"/>
      <c r="N215" s="325"/>
      <c r="O215" s="325"/>
      <c r="P215" s="325"/>
      <c r="Q215" s="325"/>
      <c r="R215" s="325"/>
      <c r="S215" s="325"/>
      <c r="T215" s="325"/>
      <c r="U215" s="325"/>
      <c r="V215" s="325"/>
      <c r="W215" s="325"/>
      <c r="X215" s="325"/>
      <c r="Y215" s="325"/>
      <c r="Z215" s="325"/>
      <c r="AA215" s="325"/>
      <c r="AB215" s="326"/>
      <c r="AC215" s="404" t="s">
        <v>130</v>
      </c>
      <c r="AD215" s="405"/>
      <c r="AE215" s="686">
        <v>2838259</v>
      </c>
      <c r="AF215" s="687"/>
      <c r="AG215" s="687"/>
      <c r="AH215" s="688"/>
      <c r="AI215" s="686">
        <v>9854168</v>
      </c>
      <c r="AJ215" s="687"/>
      <c r="AK215" s="687"/>
      <c r="AL215" s="688"/>
      <c r="AM215" s="686">
        <v>9854168</v>
      </c>
      <c r="AN215" s="687"/>
      <c r="AO215" s="687"/>
      <c r="AP215" s="688"/>
      <c r="AQ215" s="389">
        <f t="shared" si="9"/>
        <v>1</v>
      </c>
      <c r="AR215" s="390"/>
    </row>
    <row r="216" spans="1:55" s="2" customFormat="1" ht="20.100000000000001" customHeight="1" x14ac:dyDescent="0.2">
      <c r="A216" s="328" t="s">
        <v>690</v>
      </c>
      <c r="B216" s="329"/>
      <c r="C216" s="330" t="s">
        <v>737</v>
      </c>
      <c r="D216" s="331"/>
      <c r="E216" s="331"/>
      <c r="F216" s="331"/>
      <c r="G216" s="331"/>
      <c r="H216" s="331"/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  <c r="S216" s="331"/>
      <c r="T216" s="331"/>
      <c r="U216" s="331"/>
      <c r="V216" s="331"/>
      <c r="W216" s="331"/>
      <c r="X216" s="331"/>
      <c r="Y216" s="331"/>
      <c r="Z216" s="331"/>
      <c r="AA216" s="331"/>
      <c r="AB216" s="332"/>
      <c r="AC216" s="705" t="s">
        <v>60</v>
      </c>
      <c r="AD216" s="706"/>
      <c r="AE216" s="398">
        <f>SUM(AE209:AH215)</f>
        <v>14724331</v>
      </c>
      <c r="AF216" s="399"/>
      <c r="AG216" s="399"/>
      <c r="AH216" s="400"/>
      <c r="AI216" s="398">
        <f>SUM(AI209:AL215)</f>
        <v>46786087</v>
      </c>
      <c r="AJ216" s="399"/>
      <c r="AK216" s="399"/>
      <c r="AL216" s="400"/>
      <c r="AM216" s="398">
        <f>SUM(AM209:AP215)</f>
        <v>46786087</v>
      </c>
      <c r="AN216" s="399"/>
      <c r="AO216" s="399"/>
      <c r="AP216" s="400"/>
      <c r="AQ216" s="322">
        <f t="shared" si="9"/>
        <v>1</v>
      </c>
      <c r="AR216" s="323"/>
      <c r="BC216" s="174"/>
    </row>
    <row r="217" spans="1:55" ht="20.100000000000001" customHeight="1" x14ac:dyDescent="0.2">
      <c r="A217" s="298" t="s">
        <v>691</v>
      </c>
      <c r="B217" s="299"/>
      <c r="C217" s="300" t="s">
        <v>167</v>
      </c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2"/>
      <c r="AC217" s="404" t="s">
        <v>155</v>
      </c>
      <c r="AD217" s="405"/>
      <c r="AE217" s="686">
        <v>21957797</v>
      </c>
      <c r="AF217" s="687"/>
      <c r="AG217" s="687"/>
      <c r="AH217" s="688"/>
      <c r="AI217" s="686">
        <v>18971729</v>
      </c>
      <c r="AJ217" s="687"/>
      <c r="AK217" s="687"/>
      <c r="AL217" s="688"/>
      <c r="AM217" s="686">
        <v>18971729</v>
      </c>
      <c r="AN217" s="687"/>
      <c r="AO217" s="687"/>
      <c r="AP217" s="688"/>
      <c r="AQ217" s="389">
        <f t="shared" si="9"/>
        <v>1</v>
      </c>
      <c r="AR217" s="390"/>
      <c r="BC217" s="63"/>
    </row>
    <row r="218" spans="1:55" ht="20.100000000000001" customHeight="1" x14ac:dyDescent="0.2">
      <c r="A218" s="298" t="s">
        <v>692</v>
      </c>
      <c r="B218" s="299"/>
      <c r="C218" s="300" t="s">
        <v>168</v>
      </c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2"/>
      <c r="AC218" s="404" t="s">
        <v>156</v>
      </c>
      <c r="AD218" s="405"/>
      <c r="AE218" s="662">
        <v>0</v>
      </c>
      <c r="AF218" s="663"/>
      <c r="AG218" s="663"/>
      <c r="AH218" s="664"/>
      <c r="AI218" s="686">
        <v>0</v>
      </c>
      <c r="AJ218" s="687"/>
      <c r="AK218" s="687"/>
      <c r="AL218" s="688"/>
      <c r="AM218" s="662">
        <v>0</v>
      </c>
      <c r="AN218" s="663"/>
      <c r="AO218" s="663"/>
      <c r="AP218" s="664"/>
      <c r="AQ218" s="389" t="str">
        <f t="shared" si="9"/>
        <v>n.é.</v>
      </c>
      <c r="AR218" s="390"/>
    </row>
    <row r="219" spans="1:55" ht="20.100000000000001" customHeight="1" x14ac:dyDescent="0.2">
      <c r="A219" s="298" t="s">
        <v>693</v>
      </c>
      <c r="B219" s="299"/>
      <c r="C219" s="300" t="s">
        <v>169</v>
      </c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2"/>
      <c r="AC219" s="391" t="s">
        <v>157</v>
      </c>
      <c r="AD219" s="392"/>
      <c r="AE219" s="686">
        <v>322550</v>
      </c>
      <c r="AF219" s="687"/>
      <c r="AG219" s="687"/>
      <c r="AH219" s="688"/>
      <c r="AI219" s="686">
        <v>198865</v>
      </c>
      <c r="AJ219" s="687"/>
      <c r="AK219" s="687"/>
      <c r="AL219" s="688"/>
      <c r="AM219" s="662">
        <v>198865</v>
      </c>
      <c r="AN219" s="663"/>
      <c r="AO219" s="663"/>
      <c r="AP219" s="664"/>
      <c r="AQ219" s="389">
        <f t="shared" si="9"/>
        <v>1</v>
      </c>
      <c r="AR219" s="390"/>
    </row>
    <row r="220" spans="1:55" ht="20.100000000000001" customHeight="1" x14ac:dyDescent="0.2">
      <c r="A220" s="298" t="s">
        <v>694</v>
      </c>
      <c r="B220" s="299"/>
      <c r="C220" s="300" t="s">
        <v>170</v>
      </c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2"/>
      <c r="AC220" s="404" t="s">
        <v>158</v>
      </c>
      <c r="AD220" s="405"/>
      <c r="AE220" s="686">
        <v>5248557</v>
      </c>
      <c r="AF220" s="687"/>
      <c r="AG220" s="687"/>
      <c r="AH220" s="688"/>
      <c r="AI220" s="686">
        <v>4447021</v>
      </c>
      <c r="AJ220" s="687"/>
      <c r="AK220" s="687"/>
      <c r="AL220" s="688"/>
      <c r="AM220" s="686">
        <v>4447021</v>
      </c>
      <c r="AN220" s="687"/>
      <c r="AO220" s="687"/>
      <c r="AP220" s="688"/>
      <c r="AQ220" s="389">
        <f t="shared" si="9"/>
        <v>1</v>
      </c>
      <c r="AR220" s="390"/>
    </row>
    <row r="221" spans="1:55" s="2" customFormat="1" ht="20.100000000000001" customHeight="1" x14ac:dyDescent="0.2">
      <c r="A221" s="328" t="s">
        <v>695</v>
      </c>
      <c r="B221" s="329"/>
      <c r="C221" s="374" t="s">
        <v>738</v>
      </c>
      <c r="D221" s="375"/>
      <c r="E221" s="375"/>
      <c r="F221" s="375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6"/>
      <c r="AC221" s="705" t="s">
        <v>61</v>
      </c>
      <c r="AD221" s="706"/>
      <c r="AE221" s="398">
        <f>SUM(AE217:AH220)</f>
        <v>27528904</v>
      </c>
      <c r="AF221" s="399"/>
      <c r="AG221" s="399"/>
      <c r="AH221" s="400"/>
      <c r="AI221" s="398">
        <f>SUM(AI217:AL220)</f>
        <v>23617615</v>
      </c>
      <c r="AJ221" s="399"/>
      <c r="AK221" s="399"/>
      <c r="AL221" s="400"/>
      <c r="AM221" s="398">
        <f>SUM(AM217:AP220)</f>
        <v>23617615</v>
      </c>
      <c r="AN221" s="399"/>
      <c r="AO221" s="399"/>
      <c r="AP221" s="400"/>
      <c r="AQ221" s="322">
        <f t="shared" si="9"/>
        <v>1</v>
      </c>
      <c r="AR221" s="323"/>
      <c r="BC221" s="174"/>
    </row>
    <row r="222" spans="1:55" ht="24.75" customHeight="1" x14ac:dyDescent="0.2">
      <c r="A222" s="298" t="s">
        <v>696</v>
      </c>
      <c r="B222" s="299"/>
      <c r="C222" s="300" t="s">
        <v>415</v>
      </c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2"/>
      <c r="AC222" s="391" t="s">
        <v>159</v>
      </c>
      <c r="AD222" s="392"/>
      <c r="AE222" s="662">
        <v>0</v>
      </c>
      <c r="AF222" s="663"/>
      <c r="AG222" s="663"/>
      <c r="AH222" s="664"/>
      <c r="AI222" s="662">
        <v>0</v>
      </c>
      <c r="AJ222" s="663"/>
      <c r="AK222" s="663"/>
      <c r="AL222" s="664"/>
      <c r="AM222" s="662">
        <v>0</v>
      </c>
      <c r="AN222" s="663"/>
      <c r="AO222" s="663"/>
      <c r="AP222" s="664"/>
      <c r="AQ222" s="389" t="str">
        <f t="shared" si="9"/>
        <v>n.é.</v>
      </c>
      <c r="AR222" s="390"/>
    </row>
    <row r="223" spans="1:55" ht="28.5" customHeight="1" x14ac:dyDescent="0.2">
      <c r="A223" s="298" t="s">
        <v>697</v>
      </c>
      <c r="B223" s="299"/>
      <c r="C223" s="300" t="s">
        <v>416</v>
      </c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2"/>
      <c r="AC223" s="391" t="s">
        <v>160</v>
      </c>
      <c r="AD223" s="392"/>
      <c r="AE223" s="662">
        <v>0</v>
      </c>
      <c r="AF223" s="663"/>
      <c r="AG223" s="663"/>
      <c r="AH223" s="664"/>
      <c r="AI223" s="662">
        <v>0</v>
      </c>
      <c r="AJ223" s="663"/>
      <c r="AK223" s="663"/>
      <c r="AL223" s="664"/>
      <c r="AM223" s="662">
        <v>0</v>
      </c>
      <c r="AN223" s="663"/>
      <c r="AO223" s="663"/>
      <c r="AP223" s="664"/>
      <c r="AQ223" s="389" t="str">
        <f t="shared" si="9"/>
        <v>n.é.</v>
      </c>
      <c r="AR223" s="390"/>
    </row>
    <row r="224" spans="1:55" ht="24.75" customHeight="1" x14ac:dyDescent="0.2">
      <c r="A224" s="298" t="s">
        <v>698</v>
      </c>
      <c r="B224" s="299"/>
      <c r="C224" s="300" t="s">
        <v>417</v>
      </c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2"/>
      <c r="AC224" s="391" t="s">
        <v>161</v>
      </c>
      <c r="AD224" s="392"/>
      <c r="AE224" s="662">
        <v>0</v>
      </c>
      <c r="AF224" s="663"/>
      <c r="AG224" s="663"/>
      <c r="AH224" s="664"/>
      <c r="AI224" s="662">
        <v>0</v>
      </c>
      <c r="AJ224" s="663"/>
      <c r="AK224" s="663"/>
      <c r="AL224" s="664"/>
      <c r="AM224" s="662">
        <v>0</v>
      </c>
      <c r="AN224" s="663"/>
      <c r="AO224" s="663"/>
      <c r="AP224" s="664"/>
      <c r="AQ224" s="389" t="str">
        <f t="shared" si="9"/>
        <v>n.é.</v>
      </c>
      <c r="AR224" s="390"/>
    </row>
    <row r="225" spans="1:47" ht="26.25" customHeight="1" x14ac:dyDescent="0.2">
      <c r="A225" s="298" t="s">
        <v>699</v>
      </c>
      <c r="B225" s="299"/>
      <c r="C225" s="300" t="s">
        <v>171</v>
      </c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2"/>
      <c r="AC225" s="391" t="s">
        <v>162</v>
      </c>
      <c r="AD225" s="392"/>
      <c r="AE225" s="662">
        <v>0</v>
      </c>
      <c r="AF225" s="663"/>
      <c r="AG225" s="663"/>
      <c r="AH225" s="664"/>
      <c r="AI225" s="662">
        <v>12150</v>
      </c>
      <c r="AJ225" s="663"/>
      <c r="AK225" s="663"/>
      <c r="AL225" s="664"/>
      <c r="AM225" s="662">
        <v>12150</v>
      </c>
      <c r="AN225" s="663"/>
      <c r="AO225" s="663"/>
      <c r="AP225" s="664"/>
      <c r="AQ225" s="389">
        <f t="shared" si="9"/>
        <v>1</v>
      </c>
      <c r="AR225" s="390"/>
    </row>
    <row r="226" spans="1:47" ht="27" customHeight="1" x14ac:dyDescent="0.2">
      <c r="A226" s="298" t="s">
        <v>700</v>
      </c>
      <c r="B226" s="299"/>
      <c r="C226" s="300" t="s">
        <v>418</v>
      </c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2"/>
      <c r="AC226" s="391" t="s">
        <v>163</v>
      </c>
      <c r="AD226" s="392"/>
      <c r="AE226" s="662">
        <v>0</v>
      </c>
      <c r="AF226" s="663"/>
      <c r="AG226" s="663"/>
      <c r="AH226" s="664"/>
      <c r="AI226" s="662">
        <v>0</v>
      </c>
      <c r="AJ226" s="663"/>
      <c r="AK226" s="663"/>
      <c r="AL226" s="664"/>
      <c r="AM226" s="662">
        <v>0</v>
      </c>
      <c r="AN226" s="663"/>
      <c r="AO226" s="663"/>
      <c r="AP226" s="664"/>
      <c r="AQ226" s="389" t="str">
        <f t="shared" si="9"/>
        <v>n.é.</v>
      </c>
      <c r="AR226" s="390"/>
    </row>
    <row r="227" spans="1:47" ht="26.25" customHeight="1" x14ac:dyDescent="0.2">
      <c r="A227" s="298" t="s">
        <v>701</v>
      </c>
      <c r="B227" s="299"/>
      <c r="C227" s="300" t="s">
        <v>419</v>
      </c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2"/>
      <c r="AC227" s="391" t="s">
        <v>164</v>
      </c>
      <c r="AD227" s="392"/>
      <c r="AE227" s="662">
        <v>0</v>
      </c>
      <c r="AF227" s="663"/>
      <c r="AG227" s="663"/>
      <c r="AH227" s="664"/>
      <c r="AI227" s="662">
        <v>0</v>
      </c>
      <c r="AJ227" s="663"/>
      <c r="AK227" s="663"/>
      <c r="AL227" s="664"/>
      <c r="AM227" s="662">
        <v>0</v>
      </c>
      <c r="AN227" s="663"/>
      <c r="AO227" s="663"/>
      <c r="AP227" s="664"/>
      <c r="AQ227" s="389" t="str">
        <f t="shared" si="9"/>
        <v>n.é.</v>
      </c>
      <c r="AR227" s="390"/>
    </row>
    <row r="228" spans="1:47" ht="20.100000000000001" customHeight="1" x14ac:dyDescent="0.2">
      <c r="A228" s="298" t="s">
        <v>702</v>
      </c>
      <c r="B228" s="299"/>
      <c r="C228" s="300" t="s">
        <v>172</v>
      </c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2"/>
      <c r="AC228" s="391" t="s">
        <v>165</v>
      </c>
      <c r="AD228" s="392"/>
      <c r="AE228" s="662">
        <v>0</v>
      </c>
      <c r="AF228" s="663"/>
      <c r="AG228" s="663"/>
      <c r="AH228" s="664"/>
      <c r="AI228" s="662">
        <v>0</v>
      </c>
      <c r="AJ228" s="663"/>
      <c r="AK228" s="663"/>
      <c r="AL228" s="664"/>
      <c r="AM228" s="662">
        <v>0</v>
      </c>
      <c r="AN228" s="663"/>
      <c r="AO228" s="663"/>
      <c r="AP228" s="664"/>
      <c r="AQ228" s="389" t="str">
        <f t="shared" si="9"/>
        <v>n.é.</v>
      </c>
      <c r="AR228" s="390"/>
    </row>
    <row r="229" spans="1:47" ht="20.100000000000001" customHeight="1" x14ac:dyDescent="0.2">
      <c r="A229" s="298" t="s">
        <v>703</v>
      </c>
      <c r="B229" s="299"/>
      <c r="C229" s="300" t="s">
        <v>648</v>
      </c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2"/>
      <c r="AC229" s="391" t="s">
        <v>166</v>
      </c>
      <c r="AD229" s="392"/>
      <c r="AE229" s="662">
        <v>0</v>
      </c>
      <c r="AF229" s="663"/>
      <c r="AG229" s="663"/>
      <c r="AH229" s="664"/>
      <c r="AI229" s="662">
        <v>0</v>
      </c>
      <c r="AJ229" s="663"/>
      <c r="AK229" s="663"/>
      <c r="AL229" s="664"/>
      <c r="AM229" s="662">
        <v>0</v>
      </c>
      <c r="AN229" s="663"/>
      <c r="AO229" s="663"/>
      <c r="AP229" s="664"/>
      <c r="AQ229" s="389" t="str">
        <f t="shared" si="9"/>
        <v>n.é.</v>
      </c>
      <c r="AR229" s="390"/>
    </row>
    <row r="230" spans="1:47" ht="20.100000000000001" customHeight="1" x14ac:dyDescent="0.2">
      <c r="A230" s="298" t="s">
        <v>704</v>
      </c>
      <c r="B230" s="299"/>
      <c r="C230" s="300" t="s">
        <v>173</v>
      </c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2"/>
      <c r="AC230" s="391" t="s">
        <v>649</v>
      </c>
      <c r="AD230" s="392"/>
      <c r="AE230" s="662">
        <v>0</v>
      </c>
      <c r="AF230" s="663"/>
      <c r="AG230" s="663"/>
      <c r="AH230" s="664"/>
      <c r="AI230" s="662">
        <v>0</v>
      </c>
      <c r="AJ230" s="663"/>
      <c r="AK230" s="663"/>
      <c r="AL230" s="664"/>
      <c r="AM230" s="662">
        <v>0</v>
      </c>
      <c r="AN230" s="663"/>
      <c r="AO230" s="663"/>
      <c r="AP230" s="664"/>
      <c r="AQ230" s="389" t="str">
        <f t="shared" si="9"/>
        <v>n.é.</v>
      </c>
      <c r="AR230" s="390"/>
    </row>
    <row r="231" spans="1:47" ht="20.100000000000001" customHeight="1" x14ac:dyDescent="0.2">
      <c r="A231" s="328" t="s">
        <v>705</v>
      </c>
      <c r="B231" s="329"/>
      <c r="C231" s="374" t="s">
        <v>739</v>
      </c>
      <c r="D231" s="375"/>
      <c r="E231" s="375"/>
      <c r="F231" s="375"/>
      <c r="G231" s="375"/>
      <c r="H231" s="375"/>
      <c r="I231" s="375"/>
      <c r="J231" s="375"/>
      <c r="K231" s="375"/>
      <c r="L231" s="375"/>
      <c r="M231" s="375"/>
      <c r="N231" s="375"/>
      <c r="O231" s="375"/>
      <c r="P231" s="375"/>
      <c r="Q231" s="375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6"/>
      <c r="AC231" s="404" t="s">
        <v>62</v>
      </c>
      <c r="AD231" s="405"/>
      <c r="AE231" s="456">
        <f>SUM(AE222:AH230)</f>
        <v>0</v>
      </c>
      <c r="AF231" s="457"/>
      <c r="AG231" s="457"/>
      <c r="AH231" s="458"/>
      <c r="AI231" s="456">
        <f>SUM(AI222:AL230)</f>
        <v>12150</v>
      </c>
      <c r="AJ231" s="457"/>
      <c r="AK231" s="457"/>
      <c r="AL231" s="458"/>
      <c r="AM231" s="456">
        <f>SUM(AM222:AP230)</f>
        <v>12150</v>
      </c>
      <c r="AN231" s="457"/>
      <c r="AO231" s="457"/>
      <c r="AP231" s="458"/>
      <c r="AQ231" s="322">
        <f t="shared" si="9"/>
        <v>1</v>
      </c>
      <c r="AR231" s="323"/>
    </row>
    <row r="232" spans="1:47" s="2" customFormat="1" ht="20.100000000000001" customHeight="1" x14ac:dyDescent="0.2">
      <c r="A232" s="741" t="s">
        <v>706</v>
      </c>
      <c r="B232" s="742"/>
      <c r="C232" s="515" t="s">
        <v>740</v>
      </c>
      <c r="D232" s="516"/>
      <c r="E232" s="516"/>
      <c r="F232" s="516"/>
      <c r="G232" s="516"/>
      <c r="H232" s="516"/>
      <c r="I232" s="516"/>
      <c r="J232" s="516"/>
      <c r="K232" s="516"/>
      <c r="L232" s="516"/>
      <c r="M232" s="516"/>
      <c r="N232" s="516"/>
      <c r="O232" s="516"/>
      <c r="P232" s="516"/>
      <c r="Q232" s="516"/>
      <c r="R232" s="516"/>
      <c r="S232" s="516"/>
      <c r="T232" s="516"/>
      <c r="U232" s="516"/>
      <c r="V232" s="516"/>
      <c r="W232" s="516"/>
      <c r="X232" s="516"/>
      <c r="Y232" s="516"/>
      <c r="Z232" s="516"/>
      <c r="AA232" s="516"/>
      <c r="AB232" s="517"/>
      <c r="AC232" s="743" t="s">
        <v>174</v>
      </c>
      <c r="AD232" s="744"/>
      <c r="AE232" s="398">
        <f>AE153+AE154+AE179+AE190+AE208+AE216+AE221+AE231</f>
        <v>132423797</v>
      </c>
      <c r="AF232" s="399"/>
      <c r="AG232" s="399"/>
      <c r="AH232" s="400"/>
      <c r="AI232" s="398">
        <f>SUM(AI153,AI154,AI179,AI190,AI208,AI216,AI221,AI231)</f>
        <v>211812331</v>
      </c>
      <c r="AJ232" s="399"/>
      <c r="AK232" s="399"/>
      <c r="AL232" s="400"/>
      <c r="AM232" s="398">
        <f>SUM(AM153,AM154,AM179,AM190,AM208,AM216,AM221,AM231)</f>
        <v>165273592</v>
      </c>
      <c r="AN232" s="399"/>
      <c r="AO232" s="399"/>
      <c r="AP232" s="400"/>
      <c r="AQ232" s="466">
        <f t="shared" si="9"/>
        <v>0.78028314602703652</v>
      </c>
      <c r="AR232" s="467"/>
      <c r="AU232" s="174"/>
    </row>
    <row r="233" spans="1:47" ht="27" customHeight="1" x14ac:dyDescent="0.2">
      <c r="A233" s="298" t="s">
        <v>707</v>
      </c>
      <c r="B233" s="299"/>
      <c r="C233" s="300" t="s">
        <v>650</v>
      </c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2"/>
      <c r="AC233" s="303" t="s">
        <v>380</v>
      </c>
      <c r="AD233" s="304"/>
      <c r="AE233" s="665">
        <v>0</v>
      </c>
      <c r="AF233" s="665"/>
      <c r="AG233" s="665"/>
      <c r="AH233" s="665"/>
      <c r="AI233" s="665">
        <v>0</v>
      </c>
      <c r="AJ233" s="665"/>
      <c r="AK233" s="665"/>
      <c r="AL233" s="665"/>
      <c r="AM233" s="665">
        <v>0</v>
      </c>
      <c r="AN233" s="665"/>
      <c r="AO233" s="665"/>
      <c r="AP233" s="665"/>
      <c r="AQ233" s="322" t="str">
        <f t="shared" si="9"/>
        <v>n.é.</v>
      </c>
      <c r="AR233" s="323"/>
    </row>
    <row r="234" spans="1:47" ht="20.100000000000001" customHeight="1" x14ac:dyDescent="0.2">
      <c r="A234" s="298" t="s">
        <v>708</v>
      </c>
      <c r="B234" s="299"/>
      <c r="C234" s="300" t="s">
        <v>381</v>
      </c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2"/>
      <c r="AC234" s="303" t="s">
        <v>382</v>
      </c>
      <c r="AD234" s="304"/>
      <c r="AE234" s="665">
        <v>0</v>
      </c>
      <c r="AF234" s="665"/>
      <c r="AG234" s="665"/>
      <c r="AH234" s="665"/>
      <c r="AI234" s="665">
        <v>0</v>
      </c>
      <c r="AJ234" s="665"/>
      <c r="AK234" s="665"/>
      <c r="AL234" s="665"/>
      <c r="AM234" s="665">
        <v>0</v>
      </c>
      <c r="AN234" s="665"/>
      <c r="AO234" s="665"/>
      <c r="AP234" s="665"/>
      <c r="AQ234" s="322" t="str">
        <f t="shared" si="9"/>
        <v>n.é.</v>
      </c>
      <c r="AR234" s="323"/>
    </row>
    <row r="235" spans="1:47" ht="20.100000000000001" customHeight="1" x14ac:dyDescent="0.2">
      <c r="A235" s="298" t="s">
        <v>709</v>
      </c>
      <c r="B235" s="299"/>
      <c r="C235" s="300" t="s">
        <v>651</v>
      </c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2"/>
      <c r="AC235" s="303" t="s">
        <v>383</v>
      </c>
      <c r="AD235" s="304"/>
      <c r="AE235" s="665">
        <v>0</v>
      </c>
      <c r="AF235" s="665"/>
      <c r="AG235" s="665"/>
      <c r="AH235" s="665"/>
      <c r="AI235" s="665">
        <v>0</v>
      </c>
      <c r="AJ235" s="665"/>
      <c r="AK235" s="665"/>
      <c r="AL235" s="665"/>
      <c r="AM235" s="665">
        <v>0</v>
      </c>
      <c r="AN235" s="665"/>
      <c r="AO235" s="665"/>
      <c r="AP235" s="665"/>
      <c r="AQ235" s="322" t="str">
        <f t="shared" si="9"/>
        <v>n.é.</v>
      </c>
      <c r="AR235" s="323"/>
    </row>
    <row r="236" spans="1:47" ht="20.100000000000001" customHeight="1" x14ac:dyDescent="0.2">
      <c r="A236" s="328" t="s">
        <v>710</v>
      </c>
      <c r="B236" s="329"/>
      <c r="C236" s="374" t="s">
        <v>741</v>
      </c>
      <c r="D236" s="375"/>
      <c r="E236" s="375"/>
      <c r="F236" s="375"/>
      <c r="G236" s="375"/>
      <c r="H236" s="375"/>
      <c r="I236" s="375"/>
      <c r="J236" s="375"/>
      <c r="K236" s="375"/>
      <c r="L236" s="375"/>
      <c r="M236" s="375"/>
      <c r="N236" s="375"/>
      <c r="O236" s="375"/>
      <c r="P236" s="375"/>
      <c r="Q236" s="375"/>
      <c r="R236" s="375"/>
      <c r="S236" s="375"/>
      <c r="T236" s="375"/>
      <c r="U236" s="375"/>
      <c r="V236" s="375"/>
      <c r="W236" s="375"/>
      <c r="X236" s="375"/>
      <c r="Y236" s="375"/>
      <c r="Z236" s="375"/>
      <c r="AA236" s="375"/>
      <c r="AB236" s="376"/>
      <c r="AC236" s="333" t="s">
        <v>384</v>
      </c>
      <c r="AD236" s="334"/>
      <c r="AE236" s="327">
        <f>SUM(AE233:AH235)</f>
        <v>0</v>
      </c>
      <c r="AF236" s="327"/>
      <c r="AG236" s="327"/>
      <c r="AH236" s="327"/>
      <c r="AI236" s="327">
        <v>0</v>
      </c>
      <c r="AJ236" s="327"/>
      <c r="AK236" s="327"/>
      <c r="AL236" s="327"/>
      <c r="AM236" s="327">
        <v>0</v>
      </c>
      <c r="AN236" s="327"/>
      <c r="AO236" s="327"/>
      <c r="AP236" s="327"/>
      <c r="AQ236" s="322" t="str">
        <f t="shared" si="9"/>
        <v>n.é.</v>
      </c>
      <c r="AR236" s="323"/>
    </row>
    <row r="237" spans="1:47" ht="20.100000000000001" customHeight="1" x14ac:dyDescent="0.2">
      <c r="A237" s="298" t="s">
        <v>711</v>
      </c>
      <c r="B237" s="299"/>
      <c r="C237" s="324" t="s">
        <v>385</v>
      </c>
      <c r="D237" s="325"/>
      <c r="E237" s="325"/>
      <c r="F237" s="325"/>
      <c r="G237" s="325"/>
      <c r="H237" s="325"/>
      <c r="I237" s="325"/>
      <c r="J237" s="325"/>
      <c r="K237" s="325"/>
      <c r="L237" s="325"/>
      <c r="M237" s="325"/>
      <c r="N237" s="325"/>
      <c r="O237" s="325"/>
      <c r="P237" s="325"/>
      <c r="Q237" s="325"/>
      <c r="R237" s="325"/>
      <c r="S237" s="325"/>
      <c r="T237" s="325"/>
      <c r="U237" s="325"/>
      <c r="V237" s="325"/>
      <c r="W237" s="325"/>
      <c r="X237" s="325"/>
      <c r="Y237" s="325"/>
      <c r="Z237" s="325"/>
      <c r="AA237" s="325"/>
      <c r="AB237" s="326"/>
      <c r="AC237" s="303" t="s">
        <v>386</v>
      </c>
      <c r="AD237" s="304"/>
      <c r="AE237" s="665">
        <v>0</v>
      </c>
      <c r="AF237" s="665"/>
      <c r="AG237" s="665"/>
      <c r="AH237" s="665"/>
      <c r="AI237" s="665">
        <v>0</v>
      </c>
      <c r="AJ237" s="665"/>
      <c r="AK237" s="665"/>
      <c r="AL237" s="665"/>
      <c r="AM237" s="665">
        <v>0</v>
      </c>
      <c r="AN237" s="665"/>
      <c r="AO237" s="665"/>
      <c r="AP237" s="665"/>
      <c r="AQ237" s="322" t="str">
        <f t="shared" si="9"/>
        <v>n.é.</v>
      </c>
      <c r="AR237" s="323"/>
    </row>
    <row r="238" spans="1:47" ht="20.100000000000001" customHeight="1" x14ac:dyDescent="0.2">
      <c r="A238" s="298" t="s">
        <v>712</v>
      </c>
      <c r="B238" s="299"/>
      <c r="C238" s="300" t="s">
        <v>388</v>
      </c>
      <c r="D238" s="301"/>
      <c r="E238" s="301"/>
      <c r="F238" s="301"/>
      <c r="G238" s="301"/>
      <c r="H238" s="301"/>
      <c r="I238" s="301"/>
      <c r="J238" s="301"/>
      <c r="K238" s="301"/>
      <c r="L238" s="301"/>
      <c r="M238" s="301"/>
      <c r="N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Y238" s="301"/>
      <c r="Z238" s="301"/>
      <c r="AA238" s="301"/>
      <c r="AB238" s="302"/>
      <c r="AC238" s="303" t="s">
        <v>387</v>
      </c>
      <c r="AD238" s="304"/>
      <c r="AE238" s="665">
        <v>0</v>
      </c>
      <c r="AF238" s="665"/>
      <c r="AG238" s="665"/>
      <c r="AH238" s="665"/>
      <c r="AI238" s="665">
        <v>0</v>
      </c>
      <c r="AJ238" s="665"/>
      <c r="AK238" s="665"/>
      <c r="AL238" s="665"/>
      <c r="AM238" s="665">
        <v>0</v>
      </c>
      <c r="AN238" s="665"/>
      <c r="AO238" s="665"/>
      <c r="AP238" s="665"/>
      <c r="AQ238" s="322" t="str">
        <f t="shared" si="9"/>
        <v>n.é.</v>
      </c>
      <c r="AR238" s="323"/>
    </row>
    <row r="239" spans="1:47" ht="20.100000000000001" customHeight="1" x14ac:dyDescent="0.2">
      <c r="A239" s="298" t="s">
        <v>713</v>
      </c>
      <c r="B239" s="299"/>
      <c r="C239" s="300" t="s">
        <v>652</v>
      </c>
      <c r="D239" s="301"/>
      <c r="E239" s="301"/>
      <c r="F239" s="301"/>
      <c r="G239" s="301"/>
      <c r="H239" s="301"/>
      <c r="I239" s="301"/>
      <c r="J239" s="301"/>
      <c r="K239" s="301"/>
      <c r="L239" s="301"/>
      <c r="M239" s="301"/>
      <c r="N239" s="301"/>
      <c r="O239" s="301"/>
      <c r="P239" s="301"/>
      <c r="Q239" s="301"/>
      <c r="R239" s="301"/>
      <c r="S239" s="301"/>
      <c r="T239" s="301"/>
      <c r="U239" s="301"/>
      <c r="V239" s="301"/>
      <c r="W239" s="301"/>
      <c r="X239" s="301"/>
      <c r="Y239" s="301"/>
      <c r="Z239" s="301"/>
      <c r="AA239" s="301"/>
      <c r="AB239" s="302"/>
      <c r="AC239" s="303" t="s">
        <v>389</v>
      </c>
      <c r="AD239" s="304"/>
      <c r="AE239" s="665">
        <v>0</v>
      </c>
      <c r="AF239" s="665"/>
      <c r="AG239" s="665"/>
      <c r="AH239" s="665"/>
      <c r="AI239" s="665">
        <v>0</v>
      </c>
      <c r="AJ239" s="665"/>
      <c r="AK239" s="665"/>
      <c r="AL239" s="665"/>
      <c r="AM239" s="665">
        <v>0</v>
      </c>
      <c r="AN239" s="665"/>
      <c r="AO239" s="665"/>
      <c r="AP239" s="665"/>
      <c r="AQ239" s="322" t="str">
        <f t="shared" si="9"/>
        <v>n.é.</v>
      </c>
      <c r="AR239" s="323"/>
    </row>
    <row r="240" spans="1:47" ht="20.100000000000001" customHeight="1" x14ac:dyDescent="0.2">
      <c r="A240" s="298" t="s">
        <v>714</v>
      </c>
      <c r="B240" s="299"/>
      <c r="C240" s="300" t="s">
        <v>653</v>
      </c>
      <c r="D240" s="301"/>
      <c r="E240" s="301"/>
      <c r="F240" s="301"/>
      <c r="G240" s="301"/>
      <c r="H240" s="301"/>
      <c r="I240" s="301"/>
      <c r="J240" s="301"/>
      <c r="K240" s="301"/>
      <c r="L240" s="301"/>
      <c r="M240" s="301"/>
      <c r="N240" s="301"/>
      <c r="O240" s="301"/>
      <c r="P240" s="301"/>
      <c r="Q240" s="301"/>
      <c r="R240" s="301"/>
      <c r="S240" s="301"/>
      <c r="T240" s="301"/>
      <c r="U240" s="301"/>
      <c r="V240" s="301"/>
      <c r="W240" s="301"/>
      <c r="X240" s="301"/>
      <c r="Y240" s="301"/>
      <c r="Z240" s="301"/>
      <c r="AA240" s="301"/>
      <c r="AB240" s="302"/>
      <c r="AC240" s="303" t="s">
        <v>390</v>
      </c>
      <c r="AD240" s="304"/>
      <c r="AE240" s="665">
        <v>0</v>
      </c>
      <c r="AF240" s="665"/>
      <c r="AG240" s="665"/>
      <c r="AH240" s="665"/>
      <c r="AI240" s="665">
        <v>0</v>
      </c>
      <c r="AJ240" s="665"/>
      <c r="AK240" s="665"/>
      <c r="AL240" s="665"/>
      <c r="AM240" s="665">
        <v>0</v>
      </c>
      <c r="AN240" s="665"/>
      <c r="AO240" s="665"/>
      <c r="AP240" s="665"/>
      <c r="AQ240" s="322" t="str">
        <f t="shared" ref="AQ240:AQ263" si="10">IF(AI240&gt;0,AM240/AI240,"n.é.")</f>
        <v>n.é.</v>
      </c>
      <c r="AR240" s="323"/>
    </row>
    <row r="241" spans="1:55" ht="20.100000000000001" customHeight="1" x14ac:dyDescent="0.2">
      <c r="A241" s="298" t="s">
        <v>715</v>
      </c>
      <c r="B241" s="299"/>
      <c r="C241" s="300" t="s">
        <v>654</v>
      </c>
      <c r="D241" s="301"/>
      <c r="E241" s="301"/>
      <c r="F241" s="301"/>
      <c r="G241" s="301"/>
      <c r="H241" s="301"/>
      <c r="I241" s="301"/>
      <c r="J241" s="301"/>
      <c r="K241" s="301"/>
      <c r="L241" s="301"/>
      <c r="M241" s="301"/>
      <c r="N241" s="301"/>
      <c r="O241" s="301"/>
      <c r="P241" s="301"/>
      <c r="Q241" s="301"/>
      <c r="R241" s="301"/>
      <c r="S241" s="301"/>
      <c r="T241" s="301"/>
      <c r="U241" s="301"/>
      <c r="V241" s="301"/>
      <c r="W241" s="301"/>
      <c r="X241" s="301"/>
      <c r="Y241" s="301"/>
      <c r="Z241" s="301"/>
      <c r="AA241" s="301"/>
      <c r="AB241" s="302"/>
      <c r="AC241" s="303" t="s">
        <v>655</v>
      </c>
      <c r="AD241" s="304"/>
      <c r="AE241" s="665">
        <v>0</v>
      </c>
      <c r="AF241" s="665"/>
      <c r="AG241" s="665"/>
      <c r="AH241" s="665"/>
      <c r="AI241" s="665">
        <v>0</v>
      </c>
      <c r="AJ241" s="665"/>
      <c r="AK241" s="665"/>
      <c r="AL241" s="665"/>
      <c r="AM241" s="665">
        <v>0</v>
      </c>
      <c r="AN241" s="665"/>
      <c r="AO241" s="665"/>
      <c r="AP241" s="665"/>
      <c r="AQ241" s="322" t="str">
        <f t="shared" si="10"/>
        <v>n.é.</v>
      </c>
      <c r="AR241" s="323"/>
    </row>
    <row r="242" spans="1:55" ht="20.100000000000001" customHeight="1" x14ac:dyDescent="0.2">
      <c r="A242" s="328" t="s">
        <v>716</v>
      </c>
      <c r="B242" s="329"/>
      <c r="C242" s="330" t="s">
        <v>742</v>
      </c>
      <c r="D242" s="331"/>
      <c r="E242" s="331"/>
      <c r="F242" s="331"/>
      <c r="G242" s="331"/>
      <c r="H242" s="331"/>
      <c r="I242" s="331"/>
      <c r="J242" s="331"/>
      <c r="K242" s="331"/>
      <c r="L242" s="331"/>
      <c r="M242" s="331"/>
      <c r="N242" s="331"/>
      <c r="O242" s="331"/>
      <c r="P242" s="331"/>
      <c r="Q242" s="331"/>
      <c r="R242" s="331"/>
      <c r="S242" s="331"/>
      <c r="T242" s="331"/>
      <c r="U242" s="331"/>
      <c r="V242" s="331"/>
      <c r="W242" s="331"/>
      <c r="X242" s="331"/>
      <c r="Y242" s="331"/>
      <c r="Z242" s="331"/>
      <c r="AA242" s="331"/>
      <c r="AB242" s="332"/>
      <c r="AC242" s="333" t="s">
        <v>391</v>
      </c>
      <c r="AD242" s="334"/>
      <c r="AE242" s="327">
        <f>SUM(AE237:AH241)</f>
        <v>0</v>
      </c>
      <c r="AF242" s="327"/>
      <c r="AG242" s="327"/>
      <c r="AH242" s="327"/>
      <c r="AI242" s="327">
        <v>0</v>
      </c>
      <c r="AJ242" s="327"/>
      <c r="AK242" s="327"/>
      <c r="AL242" s="327"/>
      <c r="AM242" s="327">
        <v>0</v>
      </c>
      <c r="AN242" s="327"/>
      <c r="AO242" s="327"/>
      <c r="AP242" s="327"/>
      <c r="AQ242" s="322" t="str">
        <f t="shared" si="10"/>
        <v>n.é.</v>
      </c>
      <c r="AR242" s="323"/>
    </row>
    <row r="243" spans="1:55" ht="20.100000000000001" customHeight="1" x14ac:dyDescent="0.2">
      <c r="A243" s="298" t="s">
        <v>717</v>
      </c>
      <c r="B243" s="299"/>
      <c r="C243" s="324" t="s">
        <v>392</v>
      </c>
      <c r="D243" s="325"/>
      <c r="E243" s="325"/>
      <c r="F243" s="325"/>
      <c r="G243" s="325"/>
      <c r="H243" s="325"/>
      <c r="I243" s="325"/>
      <c r="J243" s="325"/>
      <c r="K243" s="325"/>
      <c r="L243" s="325"/>
      <c r="M243" s="325"/>
      <c r="N243" s="325"/>
      <c r="O243" s="325"/>
      <c r="P243" s="325"/>
      <c r="Q243" s="325"/>
      <c r="R243" s="325"/>
      <c r="S243" s="325"/>
      <c r="T243" s="325"/>
      <c r="U243" s="325"/>
      <c r="V243" s="325"/>
      <c r="W243" s="325"/>
      <c r="X243" s="325"/>
      <c r="Y243" s="325"/>
      <c r="Z243" s="325"/>
      <c r="AA243" s="325"/>
      <c r="AB243" s="326"/>
      <c r="AC243" s="303" t="s">
        <v>393</v>
      </c>
      <c r="AD243" s="304"/>
      <c r="AE243" s="665">
        <v>0</v>
      </c>
      <c r="AF243" s="665"/>
      <c r="AG243" s="665"/>
      <c r="AH243" s="665"/>
      <c r="AI243" s="665">
        <v>0</v>
      </c>
      <c r="AJ243" s="665"/>
      <c r="AK243" s="665"/>
      <c r="AL243" s="665"/>
      <c r="AM243" s="665">
        <v>0</v>
      </c>
      <c r="AN243" s="665"/>
      <c r="AO243" s="665"/>
      <c r="AP243" s="665"/>
      <c r="AQ243" s="289" t="str">
        <f t="shared" si="10"/>
        <v>n.é.</v>
      </c>
      <c r="AR243" s="290"/>
    </row>
    <row r="244" spans="1:55" ht="20.100000000000001" customHeight="1" x14ac:dyDescent="0.2">
      <c r="A244" s="298" t="s">
        <v>718</v>
      </c>
      <c r="B244" s="299"/>
      <c r="C244" s="324" t="s">
        <v>394</v>
      </c>
      <c r="D244" s="325"/>
      <c r="E244" s="325"/>
      <c r="F244" s="325"/>
      <c r="G244" s="325"/>
      <c r="H244" s="325"/>
      <c r="I244" s="325"/>
      <c r="J244" s="325"/>
      <c r="K244" s="325"/>
      <c r="L244" s="325"/>
      <c r="M244" s="325"/>
      <c r="N244" s="325"/>
      <c r="O244" s="325"/>
      <c r="P244" s="325"/>
      <c r="Q244" s="325"/>
      <c r="R244" s="325"/>
      <c r="S244" s="325"/>
      <c r="T244" s="325"/>
      <c r="U244" s="325"/>
      <c r="V244" s="325"/>
      <c r="W244" s="325"/>
      <c r="X244" s="325"/>
      <c r="Y244" s="325"/>
      <c r="Z244" s="325"/>
      <c r="AA244" s="325"/>
      <c r="AB244" s="326"/>
      <c r="AC244" s="333" t="s">
        <v>395</v>
      </c>
      <c r="AD244" s="334"/>
      <c r="AE244" s="707">
        <v>6778053</v>
      </c>
      <c r="AF244" s="707"/>
      <c r="AG244" s="707"/>
      <c r="AH244" s="707"/>
      <c r="AI244" s="707">
        <v>7741056</v>
      </c>
      <c r="AJ244" s="707"/>
      <c r="AK244" s="707"/>
      <c r="AL244" s="707"/>
      <c r="AM244" s="707">
        <v>3303896</v>
      </c>
      <c r="AN244" s="707"/>
      <c r="AO244" s="707"/>
      <c r="AP244" s="707"/>
      <c r="AQ244" s="289">
        <f t="shared" si="10"/>
        <v>0.42680171800849909</v>
      </c>
      <c r="AR244" s="290"/>
      <c r="BC244" s="63"/>
    </row>
    <row r="245" spans="1:55" ht="20.100000000000001" customHeight="1" x14ac:dyDescent="0.2">
      <c r="A245" s="298" t="s">
        <v>719</v>
      </c>
      <c r="B245" s="299"/>
      <c r="C245" s="324" t="s">
        <v>396</v>
      </c>
      <c r="D245" s="325"/>
      <c r="E245" s="325"/>
      <c r="F245" s="325"/>
      <c r="G245" s="325"/>
      <c r="H245" s="325"/>
      <c r="I245" s="325"/>
      <c r="J245" s="325"/>
      <c r="K245" s="325"/>
      <c r="L245" s="325"/>
      <c r="M245" s="325"/>
      <c r="N245" s="325"/>
      <c r="O245" s="325"/>
      <c r="P245" s="325"/>
      <c r="Q245" s="325"/>
      <c r="R245" s="325"/>
      <c r="S245" s="325"/>
      <c r="T245" s="325"/>
      <c r="U245" s="325"/>
      <c r="V245" s="325"/>
      <c r="W245" s="325"/>
      <c r="X245" s="325"/>
      <c r="Y245" s="325"/>
      <c r="Z245" s="325"/>
      <c r="AA245" s="325"/>
      <c r="AB245" s="326"/>
      <c r="AC245" s="333" t="s">
        <v>397</v>
      </c>
      <c r="AD245" s="334"/>
      <c r="AE245" s="707">
        <v>88798150</v>
      </c>
      <c r="AF245" s="707"/>
      <c r="AG245" s="707"/>
      <c r="AH245" s="707"/>
      <c r="AI245" s="707">
        <v>81991018</v>
      </c>
      <c r="AJ245" s="707"/>
      <c r="AK245" s="707"/>
      <c r="AL245" s="707"/>
      <c r="AM245" s="707">
        <v>80610233</v>
      </c>
      <c r="AN245" s="707"/>
      <c r="AO245" s="707"/>
      <c r="AP245" s="707"/>
      <c r="AQ245" s="289">
        <f t="shared" si="10"/>
        <v>0.98315931386533095</v>
      </c>
      <c r="AR245" s="290"/>
      <c r="BC245" s="63"/>
    </row>
    <row r="246" spans="1:55" s="4" customFormat="1" ht="20.100000000000001" customHeight="1" x14ac:dyDescent="0.2">
      <c r="A246" s="666" t="s">
        <v>457</v>
      </c>
      <c r="B246" s="667"/>
      <c r="C246" s="679" t="s">
        <v>469</v>
      </c>
      <c r="D246" s="680"/>
      <c r="E246" s="680"/>
      <c r="F246" s="680"/>
      <c r="G246" s="680"/>
      <c r="H246" s="680"/>
      <c r="I246" s="680"/>
      <c r="J246" s="680"/>
      <c r="K246" s="680"/>
      <c r="L246" s="680"/>
      <c r="M246" s="680"/>
      <c r="N246" s="680"/>
      <c r="O246" s="680"/>
      <c r="P246" s="680"/>
      <c r="Q246" s="680"/>
      <c r="R246" s="680"/>
      <c r="S246" s="680"/>
      <c r="T246" s="680"/>
      <c r="U246" s="680"/>
      <c r="V246" s="680"/>
      <c r="W246" s="680"/>
      <c r="X246" s="680"/>
      <c r="Y246" s="680"/>
      <c r="Z246" s="680"/>
      <c r="AA246" s="680"/>
      <c r="AB246" s="681"/>
      <c r="AC246" s="671" t="s">
        <v>457</v>
      </c>
      <c r="AD246" s="672"/>
      <c r="AE246" s="682">
        <v>88798150</v>
      </c>
      <c r="AF246" s="683"/>
      <c r="AG246" s="683"/>
      <c r="AH246" s="684"/>
      <c r="AI246" s="682">
        <v>81991018</v>
      </c>
      <c r="AJ246" s="683"/>
      <c r="AK246" s="683"/>
      <c r="AL246" s="684"/>
      <c r="AM246" s="673">
        <v>80610233</v>
      </c>
      <c r="AN246" s="673"/>
      <c r="AO246" s="673"/>
      <c r="AP246" s="673"/>
      <c r="AQ246" s="674">
        <f t="shared" si="10"/>
        <v>0.98315931386533095</v>
      </c>
      <c r="AR246" s="675"/>
    </row>
    <row r="247" spans="1:55" ht="20.100000000000001" customHeight="1" x14ac:dyDescent="0.2">
      <c r="A247" s="298" t="s">
        <v>720</v>
      </c>
      <c r="B247" s="299"/>
      <c r="C247" s="324" t="s">
        <v>656</v>
      </c>
      <c r="D247" s="325"/>
      <c r="E247" s="325"/>
      <c r="F247" s="325"/>
      <c r="G247" s="325"/>
      <c r="H247" s="325"/>
      <c r="I247" s="325"/>
      <c r="J247" s="325"/>
      <c r="K247" s="325"/>
      <c r="L247" s="325"/>
      <c r="M247" s="325"/>
      <c r="N247" s="325"/>
      <c r="O247" s="325"/>
      <c r="P247" s="325"/>
      <c r="Q247" s="325"/>
      <c r="R247" s="325"/>
      <c r="S247" s="325"/>
      <c r="T247" s="325"/>
      <c r="U247" s="325"/>
      <c r="V247" s="325"/>
      <c r="W247" s="325"/>
      <c r="X247" s="325"/>
      <c r="Y247" s="325"/>
      <c r="Z247" s="325"/>
      <c r="AA247" s="325"/>
      <c r="AB247" s="326"/>
      <c r="AC247" s="303" t="s">
        <v>398</v>
      </c>
      <c r="AD247" s="304"/>
      <c r="AE247" s="665">
        <v>0</v>
      </c>
      <c r="AF247" s="665"/>
      <c r="AG247" s="665"/>
      <c r="AH247" s="665"/>
      <c r="AI247" s="665">
        <v>0</v>
      </c>
      <c r="AJ247" s="665"/>
      <c r="AK247" s="665"/>
      <c r="AL247" s="665"/>
      <c r="AM247" s="665">
        <v>0</v>
      </c>
      <c r="AN247" s="665"/>
      <c r="AO247" s="665"/>
      <c r="AP247" s="665"/>
      <c r="AQ247" s="289" t="str">
        <f t="shared" si="10"/>
        <v>n.é.</v>
      </c>
      <c r="AR247" s="290"/>
    </row>
    <row r="248" spans="1:55" ht="20.100000000000001" customHeight="1" x14ac:dyDescent="0.2">
      <c r="A248" s="298" t="s">
        <v>721</v>
      </c>
      <c r="B248" s="299"/>
      <c r="C248" s="324" t="s">
        <v>399</v>
      </c>
      <c r="D248" s="325"/>
      <c r="E248" s="325"/>
      <c r="F248" s="325"/>
      <c r="G248" s="325"/>
      <c r="H248" s="325"/>
      <c r="I248" s="325"/>
      <c r="J248" s="325"/>
      <c r="K248" s="325"/>
      <c r="L248" s="325"/>
      <c r="M248" s="325"/>
      <c r="N248" s="325"/>
      <c r="O248" s="325"/>
      <c r="P248" s="325"/>
      <c r="Q248" s="325"/>
      <c r="R248" s="325"/>
      <c r="S248" s="325"/>
      <c r="T248" s="325"/>
      <c r="U248" s="325"/>
      <c r="V248" s="325"/>
      <c r="W248" s="325"/>
      <c r="X248" s="325"/>
      <c r="Y248" s="325"/>
      <c r="Z248" s="325"/>
      <c r="AA248" s="325"/>
      <c r="AB248" s="326"/>
      <c r="AC248" s="303" t="s">
        <v>400</v>
      </c>
      <c r="AD248" s="304"/>
      <c r="AE248" s="665">
        <v>0</v>
      </c>
      <c r="AF248" s="665"/>
      <c r="AG248" s="665"/>
      <c r="AH248" s="665"/>
      <c r="AI248" s="665">
        <v>0</v>
      </c>
      <c r="AJ248" s="665"/>
      <c r="AK248" s="665"/>
      <c r="AL248" s="665"/>
      <c r="AM248" s="665">
        <v>0</v>
      </c>
      <c r="AN248" s="665"/>
      <c r="AO248" s="665"/>
      <c r="AP248" s="665"/>
      <c r="AQ248" s="289" t="str">
        <f t="shared" si="10"/>
        <v>n.é.</v>
      </c>
      <c r="AR248" s="290"/>
    </row>
    <row r="249" spans="1:55" ht="20.100000000000001" customHeight="1" x14ac:dyDescent="0.2">
      <c r="A249" s="298" t="s">
        <v>722</v>
      </c>
      <c r="B249" s="299"/>
      <c r="C249" s="324" t="s">
        <v>401</v>
      </c>
      <c r="D249" s="325"/>
      <c r="E249" s="325"/>
      <c r="F249" s="325"/>
      <c r="G249" s="325"/>
      <c r="H249" s="325"/>
      <c r="I249" s="325"/>
      <c r="J249" s="325"/>
      <c r="K249" s="325"/>
      <c r="L249" s="325"/>
      <c r="M249" s="325"/>
      <c r="N249" s="325"/>
      <c r="O249" s="325"/>
      <c r="P249" s="325"/>
      <c r="Q249" s="325"/>
      <c r="R249" s="325"/>
      <c r="S249" s="325"/>
      <c r="T249" s="325"/>
      <c r="U249" s="325"/>
      <c r="V249" s="325"/>
      <c r="W249" s="325"/>
      <c r="X249" s="325"/>
      <c r="Y249" s="325"/>
      <c r="Z249" s="325"/>
      <c r="AA249" s="325"/>
      <c r="AB249" s="326"/>
      <c r="AC249" s="303" t="s">
        <v>402</v>
      </c>
      <c r="AD249" s="304"/>
      <c r="AE249" s="665">
        <v>0</v>
      </c>
      <c r="AF249" s="665"/>
      <c r="AG249" s="665"/>
      <c r="AH249" s="665"/>
      <c r="AI249" s="665">
        <v>0</v>
      </c>
      <c r="AJ249" s="665"/>
      <c r="AK249" s="665"/>
      <c r="AL249" s="665"/>
      <c r="AM249" s="665">
        <v>0</v>
      </c>
      <c r="AN249" s="665"/>
      <c r="AO249" s="665"/>
      <c r="AP249" s="665"/>
      <c r="AQ249" s="289" t="str">
        <f t="shared" si="10"/>
        <v>n.é.</v>
      </c>
      <c r="AR249" s="290"/>
    </row>
    <row r="250" spans="1:55" ht="20.100000000000001" customHeight="1" x14ac:dyDescent="0.2">
      <c r="A250" s="298" t="s">
        <v>723</v>
      </c>
      <c r="B250" s="299"/>
      <c r="C250" s="324" t="s">
        <v>659</v>
      </c>
      <c r="D250" s="325"/>
      <c r="E250" s="325"/>
      <c r="F250" s="325"/>
      <c r="G250" s="325"/>
      <c r="H250" s="325"/>
      <c r="I250" s="325"/>
      <c r="J250" s="325"/>
      <c r="K250" s="325"/>
      <c r="L250" s="325"/>
      <c r="M250" s="325"/>
      <c r="N250" s="325"/>
      <c r="O250" s="325"/>
      <c r="P250" s="325"/>
      <c r="Q250" s="325"/>
      <c r="R250" s="325"/>
      <c r="S250" s="325"/>
      <c r="T250" s="325"/>
      <c r="U250" s="325"/>
      <c r="V250" s="325"/>
      <c r="W250" s="325"/>
      <c r="X250" s="325"/>
      <c r="Y250" s="325"/>
      <c r="Z250" s="325"/>
      <c r="AA250" s="325"/>
      <c r="AB250" s="326"/>
      <c r="AC250" s="303" t="s">
        <v>660</v>
      </c>
      <c r="AD250" s="304"/>
      <c r="AE250" s="665">
        <v>0</v>
      </c>
      <c r="AF250" s="665"/>
      <c r="AG250" s="665"/>
      <c r="AH250" s="665"/>
      <c r="AI250" s="665">
        <v>0</v>
      </c>
      <c r="AJ250" s="665"/>
      <c r="AK250" s="665"/>
      <c r="AL250" s="665"/>
      <c r="AM250" s="665">
        <v>0</v>
      </c>
      <c r="AN250" s="665"/>
      <c r="AO250" s="665"/>
      <c r="AP250" s="665"/>
      <c r="AQ250" s="289" t="str">
        <f t="shared" si="10"/>
        <v>n.é.</v>
      </c>
      <c r="AR250" s="290"/>
    </row>
    <row r="251" spans="1:55" ht="20.100000000000001" customHeight="1" x14ac:dyDescent="0.2">
      <c r="A251" s="298" t="s">
        <v>724</v>
      </c>
      <c r="B251" s="299"/>
      <c r="C251" s="324" t="s">
        <v>658</v>
      </c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6"/>
      <c r="AC251" s="303" t="s">
        <v>661</v>
      </c>
      <c r="AD251" s="304"/>
      <c r="AE251" s="665">
        <v>0</v>
      </c>
      <c r="AF251" s="665"/>
      <c r="AG251" s="665"/>
      <c r="AH251" s="665"/>
      <c r="AI251" s="665">
        <v>0</v>
      </c>
      <c r="AJ251" s="665"/>
      <c r="AK251" s="665"/>
      <c r="AL251" s="665"/>
      <c r="AM251" s="665">
        <v>0</v>
      </c>
      <c r="AN251" s="665"/>
      <c r="AO251" s="665"/>
      <c r="AP251" s="665"/>
      <c r="AQ251" s="289" t="str">
        <f t="shared" si="10"/>
        <v>n.é.</v>
      </c>
      <c r="AR251" s="290"/>
    </row>
    <row r="252" spans="1:55" s="2" customFormat="1" ht="20.100000000000001" customHeight="1" x14ac:dyDescent="0.2">
      <c r="A252" s="328" t="s">
        <v>725</v>
      </c>
      <c r="B252" s="329"/>
      <c r="C252" s="330" t="s">
        <v>743</v>
      </c>
      <c r="D252" s="331"/>
      <c r="E252" s="331"/>
      <c r="F252" s="331"/>
      <c r="G252" s="331"/>
      <c r="H252" s="331"/>
      <c r="I252" s="331"/>
      <c r="J252" s="331"/>
      <c r="K252" s="331"/>
      <c r="L252" s="331"/>
      <c r="M252" s="331"/>
      <c r="N252" s="331"/>
      <c r="O252" s="331"/>
      <c r="P252" s="331"/>
      <c r="Q252" s="331"/>
      <c r="R252" s="331"/>
      <c r="S252" s="331"/>
      <c r="T252" s="331"/>
      <c r="U252" s="331"/>
      <c r="V252" s="331"/>
      <c r="W252" s="331"/>
      <c r="X252" s="331"/>
      <c r="Y252" s="331"/>
      <c r="Z252" s="331"/>
      <c r="AA252" s="331"/>
      <c r="AB252" s="332"/>
      <c r="AC252" s="333" t="s">
        <v>657</v>
      </c>
      <c r="AD252" s="334"/>
      <c r="AE252" s="740">
        <f>SUM(AE250:AH251)</f>
        <v>0</v>
      </c>
      <c r="AF252" s="740"/>
      <c r="AG252" s="740"/>
      <c r="AH252" s="740"/>
      <c r="AI252" s="740">
        <v>0</v>
      </c>
      <c r="AJ252" s="740"/>
      <c r="AK252" s="740"/>
      <c r="AL252" s="740"/>
      <c r="AM252" s="740">
        <v>0</v>
      </c>
      <c r="AN252" s="740"/>
      <c r="AO252" s="740"/>
      <c r="AP252" s="740"/>
      <c r="AQ252" s="322" t="str">
        <f t="shared" si="10"/>
        <v>n.é.</v>
      </c>
      <c r="AR252" s="323"/>
    </row>
    <row r="253" spans="1:55" ht="20.100000000000001" customHeight="1" x14ac:dyDescent="0.2">
      <c r="A253" s="328" t="s">
        <v>726</v>
      </c>
      <c r="B253" s="329"/>
      <c r="C253" s="330" t="s">
        <v>744</v>
      </c>
      <c r="D253" s="331"/>
      <c r="E253" s="331"/>
      <c r="F253" s="331"/>
      <c r="G253" s="331"/>
      <c r="H253" s="331"/>
      <c r="I253" s="331"/>
      <c r="J253" s="331"/>
      <c r="K253" s="331"/>
      <c r="L253" s="331"/>
      <c r="M253" s="331"/>
      <c r="N253" s="331"/>
      <c r="O253" s="331"/>
      <c r="P253" s="331"/>
      <c r="Q253" s="331"/>
      <c r="R253" s="331"/>
      <c r="S253" s="331"/>
      <c r="T253" s="331"/>
      <c r="U253" s="331"/>
      <c r="V253" s="331"/>
      <c r="W253" s="331"/>
      <c r="X253" s="331"/>
      <c r="Y253" s="331"/>
      <c r="Z253" s="331"/>
      <c r="AA253" s="331"/>
      <c r="AB253" s="332"/>
      <c r="AC253" s="333" t="s">
        <v>403</v>
      </c>
      <c r="AD253" s="334"/>
      <c r="AE253" s="685">
        <f>AE236+SUM(AE242:AH249)-SUM(AE246:AH246)+AE252</f>
        <v>95576203</v>
      </c>
      <c r="AF253" s="685"/>
      <c r="AG253" s="685"/>
      <c r="AH253" s="685"/>
      <c r="AI253" s="685">
        <f>SUM(AI244,AI245)</f>
        <v>89732074</v>
      </c>
      <c r="AJ253" s="685"/>
      <c r="AK253" s="685"/>
      <c r="AL253" s="685"/>
      <c r="AM253" s="685">
        <f>SUM(AM244,AM245)</f>
        <v>83914129</v>
      </c>
      <c r="AN253" s="685"/>
      <c r="AO253" s="685"/>
      <c r="AP253" s="685"/>
      <c r="AQ253" s="322">
        <f t="shared" si="10"/>
        <v>0.93516315024658858</v>
      </c>
      <c r="AR253" s="323"/>
      <c r="BC253" s="63"/>
    </row>
    <row r="254" spans="1:55" ht="20.100000000000001" customHeight="1" x14ac:dyDescent="0.2">
      <c r="A254" s="298" t="s">
        <v>727</v>
      </c>
      <c r="B254" s="299"/>
      <c r="C254" s="324" t="s">
        <v>404</v>
      </c>
      <c r="D254" s="325"/>
      <c r="E254" s="325"/>
      <c r="F254" s="325"/>
      <c r="G254" s="325"/>
      <c r="H254" s="325"/>
      <c r="I254" s="325"/>
      <c r="J254" s="325"/>
      <c r="K254" s="325"/>
      <c r="L254" s="325"/>
      <c r="M254" s="325"/>
      <c r="N254" s="325"/>
      <c r="O254" s="325"/>
      <c r="P254" s="325"/>
      <c r="Q254" s="325"/>
      <c r="R254" s="325"/>
      <c r="S254" s="325"/>
      <c r="T254" s="325"/>
      <c r="U254" s="325"/>
      <c r="V254" s="325"/>
      <c r="W254" s="325"/>
      <c r="X254" s="325"/>
      <c r="Y254" s="325"/>
      <c r="Z254" s="325"/>
      <c r="AA254" s="325"/>
      <c r="AB254" s="326"/>
      <c r="AC254" s="303" t="s">
        <v>405</v>
      </c>
      <c r="AD254" s="304"/>
      <c r="AE254" s="665">
        <v>0</v>
      </c>
      <c r="AF254" s="665"/>
      <c r="AG254" s="665"/>
      <c r="AH254" s="665"/>
      <c r="AI254" s="665">
        <v>0</v>
      </c>
      <c r="AJ254" s="665"/>
      <c r="AK254" s="665"/>
      <c r="AL254" s="665"/>
      <c r="AM254" s="665">
        <v>0</v>
      </c>
      <c r="AN254" s="665"/>
      <c r="AO254" s="665"/>
      <c r="AP254" s="665"/>
      <c r="AQ254" s="322" t="str">
        <f t="shared" si="10"/>
        <v>n.é.</v>
      </c>
      <c r="AR254" s="323"/>
    </row>
    <row r="255" spans="1:55" ht="20.100000000000001" customHeight="1" x14ac:dyDescent="0.2">
      <c r="A255" s="298" t="s">
        <v>728</v>
      </c>
      <c r="B255" s="299"/>
      <c r="C255" s="300" t="s">
        <v>406</v>
      </c>
      <c r="D255" s="301"/>
      <c r="E255" s="301"/>
      <c r="F255" s="301"/>
      <c r="G255" s="301"/>
      <c r="H255" s="301"/>
      <c r="I255" s="301"/>
      <c r="J255" s="301"/>
      <c r="K255" s="301"/>
      <c r="L255" s="301"/>
      <c r="M255" s="301"/>
      <c r="N255" s="301"/>
      <c r="O255" s="301"/>
      <c r="P255" s="301"/>
      <c r="Q255" s="301"/>
      <c r="R255" s="301"/>
      <c r="S255" s="301"/>
      <c r="T255" s="301"/>
      <c r="U255" s="301"/>
      <c r="V255" s="301"/>
      <c r="W255" s="301"/>
      <c r="X255" s="301"/>
      <c r="Y255" s="301"/>
      <c r="Z255" s="301"/>
      <c r="AA255" s="301"/>
      <c r="AB255" s="302"/>
      <c r="AC255" s="303" t="s">
        <v>407</v>
      </c>
      <c r="AD255" s="304"/>
      <c r="AE255" s="665">
        <v>0</v>
      </c>
      <c r="AF255" s="665"/>
      <c r="AG255" s="665"/>
      <c r="AH255" s="665"/>
      <c r="AI255" s="665">
        <v>0</v>
      </c>
      <c r="AJ255" s="665"/>
      <c r="AK255" s="665"/>
      <c r="AL255" s="665"/>
      <c r="AM255" s="665">
        <v>0</v>
      </c>
      <c r="AN255" s="665"/>
      <c r="AO255" s="665"/>
      <c r="AP255" s="665"/>
      <c r="AQ255" s="322" t="str">
        <f t="shared" si="10"/>
        <v>n.é.</v>
      </c>
      <c r="AR255" s="323"/>
    </row>
    <row r="256" spans="1:55" ht="20.100000000000001" customHeight="1" x14ac:dyDescent="0.2">
      <c r="A256" s="298" t="s">
        <v>729</v>
      </c>
      <c r="B256" s="299"/>
      <c r="C256" s="324" t="s">
        <v>408</v>
      </c>
      <c r="D256" s="325"/>
      <c r="E256" s="325"/>
      <c r="F256" s="325"/>
      <c r="G256" s="325"/>
      <c r="H256" s="325"/>
      <c r="I256" s="325"/>
      <c r="J256" s="325"/>
      <c r="K256" s="325"/>
      <c r="L256" s="325"/>
      <c r="M256" s="325"/>
      <c r="N256" s="325"/>
      <c r="O256" s="325"/>
      <c r="P256" s="325"/>
      <c r="Q256" s="325"/>
      <c r="R256" s="325"/>
      <c r="S256" s="325"/>
      <c r="T256" s="325"/>
      <c r="U256" s="325"/>
      <c r="V256" s="325"/>
      <c r="W256" s="325"/>
      <c r="X256" s="325"/>
      <c r="Y256" s="325"/>
      <c r="Z256" s="325"/>
      <c r="AA256" s="325"/>
      <c r="AB256" s="326"/>
      <c r="AC256" s="303" t="s">
        <v>409</v>
      </c>
      <c r="AD256" s="304"/>
      <c r="AE256" s="665">
        <v>0</v>
      </c>
      <c r="AF256" s="665"/>
      <c r="AG256" s="665"/>
      <c r="AH256" s="665"/>
      <c r="AI256" s="665">
        <v>0</v>
      </c>
      <c r="AJ256" s="665"/>
      <c r="AK256" s="665"/>
      <c r="AL256" s="665"/>
      <c r="AM256" s="665">
        <v>0</v>
      </c>
      <c r="AN256" s="665"/>
      <c r="AO256" s="665"/>
      <c r="AP256" s="665"/>
      <c r="AQ256" s="322" t="str">
        <f t="shared" si="10"/>
        <v>n.é.</v>
      </c>
      <c r="AR256" s="323"/>
    </row>
    <row r="257" spans="1:44" ht="20.100000000000001" customHeight="1" x14ac:dyDescent="0.2">
      <c r="A257" s="298" t="s">
        <v>730</v>
      </c>
      <c r="B257" s="299"/>
      <c r="C257" s="324" t="s">
        <v>664</v>
      </c>
      <c r="D257" s="325"/>
      <c r="E257" s="325"/>
      <c r="F257" s="325"/>
      <c r="G257" s="325"/>
      <c r="H257" s="325"/>
      <c r="I257" s="325"/>
      <c r="J257" s="325"/>
      <c r="K257" s="325"/>
      <c r="L257" s="325"/>
      <c r="M257" s="325"/>
      <c r="N257" s="325"/>
      <c r="O257" s="325"/>
      <c r="P257" s="325"/>
      <c r="Q257" s="325"/>
      <c r="R257" s="325"/>
      <c r="S257" s="325"/>
      <c r="T257" s="325"/>
      <c r="U257" s="325"/>
      <c r="V257" s="325"/>
      <c r="W257" s="325"/>
      <c r="X257" s="325"/>
      <c r="Y257" s="325"/>
      <c r="Z257" s="325"/>
      <c r="AA257" s="325"/>
      <c r="AB257" s="326"/>
      <c r="AC257" s="303" t="s">
        <v>410</v>
      </c>
      <c r="AD257" s="304"/>
      <c r="AE257" s="665">
        <v>0</v>
      </c>
      <c r="AF257" s="665"/>
      <c r="AG257" s="665"/>
      <c r="AH257" s="665"/>
      <c r="AI257" s="665">
        <v>0</v>
      </c>
      <c r="AJ257" s="665"/>
      <c r="AK257" s="665"/>
      <c r="AL257" s="665"/>
      <c r="AM257" s="665">
        <v>0</v>
      </c>
      <c r="AN257" s="665"/>
      <c r="AO257" s="665"/>
      <c r="AP257" s="665"/>
      <c r="AQ257" s="322" t="str">
        <f t="shared" si="10"/>
        <v>n.é.</v>
      </c>
      <c r="AR257" s="323"/>
    </row>
    <row r="258" spans="1:44" ht="20.100000000000001" customHeight="1" x14ac:dyDescent="0.2">
      <c r="A258" s="298" t="s">
        <v>731</v>
      </c>
      <c r="B258" s="299"/>
      <c r="C258" s="324" t="s">
        <v>662</v>
      </c>
      <c r="D258" s="325"/>
      <c r="E258" s="325"/>
      <c r="F258" s="325"/>
      <c r="G258" s="325"/>
      <c r="H258" s="325"/>
      <c r="I258" s="325"/>
      <c r="J258" s="325"/>
      <c r="K258" s="325"/>
      <c r="L258" s="325"/>
      <c r="M258" s="325"/>
      <c r="N258" s="325"/>
      <c r="O258" s="325"/>
      <c r="P258" s="325"/>
      <c r="Q258" s="325"/>
      <c r="R258" s="325"/>
      <c r="S258" s="325"/>
      <c r="T258" s="325"/>
      <c r="U258" s="325"/>
      <c r="V258" s="325"/>
      <c r="W258" s="325"/>
      <c r="X258" s="325"/>
      <c r="Y258" s="325"/>
      <c r="Z258" s="325"/>
      <c r="AA258" s="325"/>
      <c r="AB258" s="326"/>
      <c r="AC258" s="303" t="s">
        <v>663</v>
      </c>
      <c r="AD258" s="304"/>
      <c r="AE258" s="665">
        <v>0</v>
      </c>
      <c r="AF258" s="665"/>
      <c r="AG258" s="665"/>
      <c r="AH258" s="665"/>
      <c r="AI258" s="665">
        <v>0</v>
      </c>
      <c r="AJ258" s="665"/>
      <c r="AK258" s="665"/>
      <c r="AL258" s="665"/>
      <c r="AM258" s="665">
        <v>0</v>
      </c>
      <c r="AN258" s="665"/>
      <c r="AO258" s="665"/>
      <c r="AP258" s="665"/>
      <c r="AQ258" s="322" t="str">
        <f t="shared" si="10"/>
        <v>n.é.</v>
      </c>
      <c r="AR258" s="323"/>
    </row>
    <row r="259" spans="1:44" s="2" customFormat="1" ht="20.100000000000001" customHeight="1" x14ac:dyDescent="0.2">
      <c r="A259" s="328" t="s">
        <v>732</v>
      </c>
      <c r="B259" s="329"/>
      <c r="C259" s="330" t="s">
        <v>745</v>
      </c>
      <c r="D259" s="331"/>
      <c r="E259" s="331"/>
      <c r="F259" s="331"/>
      <c r="G259" s="331"/>
      <c r="H259" s="331"/>
      <c r="I259" s="331"/>
      <c r="J259" s="331"/>
      <c r="K259" s="331"/>
      <c r="L259" s="331"/>
      <c r="M259" s="331"/>
      <c r="N259" s="331"/>
      <c r="O259" s="331"/>
      <c r="P259" s="331"/>
      <c r="Q259" s="331"/>
      <c r="R259" s="331"/>
      <c r="S259" s="331"/>
      <c r="T259" s="331"/>
      <c r="U259" s="331"/>
      <c r="V259" s="331"/>
      <c r="W259" s="331"/>
      <c r="X259" s="331"/>
      <c r="Y259" s="331"/>
      <c r="Z259" s="331"/>
      <c r="AA259" s="331"/>
      <c r="AB259" s="332"/>
      <c r="AC259" s="333" t="s">
        <v>411</v>
      </c>
      <c r="AD259" s="334"/>
      <c r="AE259" s="327">
        <f>SUM(AE254:AH258)</f>
        <v>0</v>
      </c>
      <c r="AF259" s="327"/>
      <c r="AG259" s="327"/>
      <c r="AH259" s="327"/>
      <c r="AI259" s="327">
        <v>0</v>
      </c>
      <c r="AJ259" s="327"/>
      <c r="AK259" s="327"/>
      <c r="AL259" s="327"/>
      <c r="AM259" s="327">
        <v>0</v>
      </c>
      <c r="AN259" s="327"/>
      <c r="AO259" s="327"/>
      <c r="AP259" s="327"/>
      <c r="AQ259" s="322" t="str">
        <f t="shared" si="10"/>
        <v>n.é.</v>
      </c>
      <c r="AR259" s="323"/>
    </row>
    <row r="260" spans="1:44" ht="20.100000000000001" customHeight="1" x14ac:dyDescent="0.2">
      <c r="A260" s="298" t="s">
        <v>733</v>
      </c>
      <c r="B260" s="299"/>
      <c r="C260" s="300" t="s">
        <v>412</v>
      </c>
      <c r="D260" s="301"/>
      <c r="E260" s="301"/>
      <c r="F260" s="301"/>
      <c r="G260" s="301"/>
      <c r="H260" s="301"/>
      <c r="I260" s="301"/>
      <c r="J260" s="301"/>
      <c r="K260" s="301"/>
      <c r="L260" s="301"/>
      <c r="M260" s="301"/>
      <c r="N260" s="301"/>
      <c r="O260" s="301"/>
      <c r="P260" s="301"/>
      <c r="Q260" s="301"/>
      <c r="R260" s="301"/>
      <c r="S260" s="301"/>
      <c r="T260" s="301"/>
      <c r="U260" s="301"/>
      <c r="V260" s="301"/>
      <c r="W260" s="301"/>
      <c r="X260" s="301"/>
      <c r="Y260" s="301"/>
      <c r="Z260" s="301"/>
      <c r="AA260" s="301"/>
      <c r="AB260" s="302"/>
      <c r="AC260" s="303" t="s">
        <v>413</v>
      </c>
      <c r="AD260" s="304"/>
      <c r="AE260" s="665">
        <v>0</v>
      </c>
      <c r="AF260" s="665"/>
      <c r="AG260" s="665"/>
      <c r="AH260" s="665"/>
      <c r="AI260" s="665">
        <v>0</v>
      </c>
      <c r="AJ260" s="665"/>
      <c r="AK260" s="665"/>
      <c r="AL260" s="665"/>
      <c r="AM260" s="665">
        <v>0</v>
      </c>
      <c r="AN260" s="665"/>
      <c r="AO260" s="665"/>
      <c r="AP260" s="665"/>
      <c r="AQ260" s="289" t="str">
        <f t="shared" si="10"/>
        <v>n.é.</v>
      </c>
      <c r="AR260" s="290"/>
    </row>
    <row r="261" spans="1:44" ht="20.100000000000001" customHeight="1" x14ac:dyDescent="0.2">
      <c r="A261" s="298" t="s">
        <v>734</v>
      </c>
      <c r="B261" s="299"/>
      <c r="C261" s="300" t="s">
        <v>665</v>
      </c>
      <c r="D261" s="301"/>
      <c r="E261" s="301"/>
      <c r="F261" s="301"/>
      <c r="G261" s="301"/>
      <c r="H261" s="301"/>
      <c r="I261" s="301"/>
      <c r="J261" s="301"/>
      <c r="K261" s="301"/>
      <c r="L261" s="301"/>
      <c r="M261" s="301"/>
      <c r="N261" s="301"/>
      <c r="O261" s="301"/>
      <c r="P261" s="301"/>
      <c r="Q261" s="301"/>
      <c r="R261" s="301"/>
      <c r="S261" s="301"/>
      <c r="T261" s="301"/>
      <c r="U261" s="301"/>
      <c r="V261" s="301"/>
      <c r="W261" s="301"/>
      <c r="X261" s="301"/>
      <c r="Y261" s="301"/>
      <c r="Z261" s="301"/>
      <c r="AA261" s="301"/>
      <c r="AB261" s="302"/>
      <c r="AC261" s="303" t="s">
        <v>666</v>
      </c>
      <c r="AD261" s="304"/>
      <c r="AE261" s="665">
        <v>0</v>
      </c>
      <c r="AF261" s="665"/>
      <c r="AG261" s="665"/>
      <c r="AH261" s="665"/>
      <c r="AI261" s="665">
        <v>0</v>
      </c>
      <c r="AJ261" s="665"/>
      <c r="AK261" s="665"/>
      <c r="AL261" s="665"/>
      <c r="AM261" s="665">
        <v>0</v>
      </c>
      <c r="AN261" s="665"/>
      <c r="AO261" s="665"/>
      <c r="AP261" s="665"/>
      <c r="AQ261" s="289" t="str">
        <f t="shared" si="10"/>
        <v>n.é.</v>
      </c>
      <c r="AR261" s="290"/>
    </row>
    <row r="262" spans="1:44" s="2" customFormat="1" ht="20.100000000000001" customHeight="1" thickBot="1" x14ac:dyDescent="0.25">
      <c r="A262" s="733" t="s">
        <v>735</v>
      </c>
      <c r="B262" s="734"/>
      <c r="C262" s="735" t="s">
        <v>746</v>
      </c>
      <c r="D262" s="736"/>
      <c r="E262" s="736"/>
      <c r="F262" s="736"/>
      <c r="G262" s="736"/>
      <c r="H262" s="736"/>
      <c r="I262" s="736"/>
      <c r="J262" s="736"/>
      <c r="K262" s="736"/>
      <c r="L262" s="736"/>
      <c r="M262" s="736"/>
      <c r="N262" s="736"/>
      <c r="O262" s="736"/>
      <c r="P262" s="736"/>
      <c r="Q262" s="736"/>
      <c r="R262" s="736"/>
      <c r="S262" s="736"/>
      <c r="T262" s="736"/>
      <c r="U262" s="736"/>
      <c r="V262" s="736"/>
      <c r="W262" s="736"/>
      <c r="X262" s="736"/>
      <c r="Y262" s="736"/>
      <c r="Z262" s="736"/>
      <c r="AA262" s="736"/>
      <c r="AB262" s="737"/>
      <c r="AC262" s="738" t="s">
        <v>414</v>
      </c>
      <c r="AD262" s="739"/>
      <c r="AE262" s="723">
        <f>AE253+AE259+AE260</f>
        <v>95576203</v>
      </c>
      <c r="AF262" s="723"/>
      <c r="AG262" s="723"/>
      <c r="AH262" s="723"/>
      <c r="AI262" s="723">
        <f>SUM(AI253)</f>
        <v>89732074</v>
      </c>
      <c r="AJ262" s="723"/>
      <c r="AK262" s="723"/>
      <c r="AL262" s="723"/>
      <c r="AM262" s="723">
        <f>SUM(AM253)</f>
        <v>83914129</v>
      </c>
      <c r="AN262" s="723"/>
      <c r="AO262" s="723"/>
      <c r="AP262" s="723"/>
      <c r="AQ262" s="724">
        <f t="shared" si="10"/>
        <v>0.93516315024658858</v>
      </c>
      <c r="AR262" s="725"/>
    </row>
    <row r="263" spans="1:44" s="2" customFormat="1" ht="20.100000000000001" customHeight="1" thickTop="1" x14ac:dyDescent="0.2">
      <c r="A263" s="726" t="s">
        <v>736</v>
      </c>
      <c r="B263" s="727"/>
      <c r="C263" s="728" t="s">
        <v>747</v>
      </c>
      <c r="D263" s="729"/>
      <c r="E263" s="729"/>
      <c r="F263" s="729"/>
      <c r="G263" s="729"/>
      <c r="H263" s="729"/>
      <c r="I263" s="729"/>
      <c r="J263" s="729"/>
      <c r="K263" s="729"/>
      <c r="L263" s="729"/>
      <c r="M263" s="729"/>
      <c r="N263" s="729"/>
      <c r="O263" s="729"/>
      <c r="P263" s="729"/>
      <c r="Q263" s="729"/>
      <c r="R263" s="729"/>
      <c r="S263" s="729"/>
      <c r="T263" s="729"/>
      <c r="U263" s="729"/>
      <c r="V263" s="729"/>
      <c r="W263" s="729"/>
      <c r="X263" s="729"/>
      <c r="Y263" s="729"/>
      <c r="Z263" s="729"/>
      <c r="AA263" s="729"/>
      <c r="AB263" s="730"/>
      <c r="AC263" s="731"/>
      <c r="AD263" s="732"/>
      <c r="AE263" s="720">
        <f>AE232+AE262</f>
        <v>228000000</v>
      </c>
      <c r="AF263" s="720"/>
      <c r="AG263" s="720"/>
      <c r="AH263" s="720"/>
      <c r="AI263" s="720">
        <f>SUM(AI232,AI262)</f>
        <v>301544405</v>
      </c>
      <c r="AJ263" s="720"/>
      <c r="AK263" s="720"/>
      <c r="AL263" s="720"/>
      <c r="AM263" s="720">
        <f>SUM(AM232,AM262)</f>
        <v>249187721</v>
      </c>
      <c r="AN263" s="720"/>
      <c r="AO263" s="720"/>
      <c r="AP263" s="720"/>
      <c r="AQ263" s="721">
        <f t="shared" si="10"/>
        <v>0.8263715620921569</v>
      </c>
      <c r="AR263" s="722"/>
    </row>
    <row r="265" spans="1:44" x14ac:dyDescent="0.2">
      <c r="AC265" s="697" t="s">
        <v>904</v>
      </c>
      <c r="AD265" s="697"/>
      <c r="AE265" s="698">
        <f>AE263-AE134</f>
        <v>0</v>
      </c>
      <c r="AF265" s="698"/>
      <c r="AG265" s="698"/>
      <c r="AH265" s="698"/>
      <c r="AI265" s="698">
        <f>AI263-AI134</f>
        <v>0</v>
      </c>
      <c r="AJ265" s="698"/>
      <c r="AK265" s="698"/>
      <c r="AL265" s="698"/>
      <c r="AM265" s="698">
        <f>AM134-AM263</f>
        <v>47001624</v>
      </c>
      <c r="AN265" s="698"/>
      <c r="AO265" s="698"/>
      <c r="AP265" s="698"/>
      <c r="AQ265" s="309"/>
      <c r="AR265" s="309"/>
    </row>
  </sheetData>
  <sheetProtection algorithmName="SHA-512" hashValue="/fhP4sPqPNmOele/QZYa8eDAz9wWnKCX9LH99CwJN8100rtfuOVem/bRsbBYMHf17i/ctDRpNmjlc8DFNvEqAA==" saltValue="l4J6CXGgxVbvEHuWN3L2yg==" spinCount="100000" sheet="1" objects="1" scenarios="1"/>
  <mergeCells count="1790">
    <mergeCell ref="AI31:AL33"/>
    <mergeCell ref="AI23:AL29"/>
    <mergeCell ref="AM5:AP5"/>
    <mergeCell ref="AM6:AP6"/>
    <mergeCell ref="A29:B29"/>
    <mergeCell ref="C29:X29"/>
    <mergeCell ref="AC29:AD29"/>
    <mergeCell ref="AE29:AH29"/>
    <mergeCell ref="C31:X31"/>
    <mergeCell ref="A31:B31"/>
    <mergeCell ref="C32:X32"/>
    <mergeCell ref="AC31:AD31"/>
    <mergeCell ref="AE31:AH31"/>
    <mergeCell ref="AI20:AL20"/>
    <mergeCell ref="AM20:AP20"/>
    <mergeCell ref="AQ20:AR20"/>
    <mergeCell ref="AM27:AP27"/>
    <mergeCell ref="AM28:AP28"/>
    <mergeCell ref="AM13:AP13"/>
    <mergeCell ref="AQ13:AR13"/>
    <mergeCell ref="A16:B16"/>
    <mergeCell ref="C16:AB16"/>
    <mergeCell ref="AC16:AD16"/>
    <mergeCell ref="AE16:AH16"/>
    <mergeCell ref="AQ24:AR24"/>
    <mergeCell ref="A26:B26"/>
    <mergeCell ref="AC23:AD23"/>
    <mergeCell ref="AE23:AH23"/>
    <mergeCell ref="A21:B21"/>
    <mergeCell ref="C21:AB21"/>
    <mergeCell ref="AC21:AD21"/>
    <mergeCell ref="AE21:AH21"/>
    <mergeCell ref="AI21:AL21"/>
    <mergeCell ref="A25:B25"/>
    <mergeCell ref="C25:AB25"/>
    <mergeCell ref="AC25:AD25"/>
    <mergeCell ref="AE25:AH25"/>
    <mergeCell ref="AM25:AP25"/>
    <mergeCell ref="A15:B15"/>
    <mergeCell ref="C15:X15"/>
    <mergeCell ref="AC15:AD15"/>
    <mergeCell ref="AE15:AH15"/>
    <mergeCell ref="AI15:AL15"/>
    <mergeCell ref="AQ5:AR6"/>
    <mergeCell ref="AE6:AH6"/>
    <mergeCell ref="AI6:AL6"/>
    <mergeCell ref="AM9:AP9"/>
    <mergeCell ref="AQ9:AR9"/>
    <mergeCell ref="A17:B17"/>
    <mergeCell ref="C17:AB17"/>
    <mergeCell ref="AC17:AD17"/>
    <mergeCell ref="AE17:AH17"/>
    <mergeCell ref="AI17:AL17"/>
    <mergeCell ref="A9:B9"/>
    <mergeCell ref="C9:AB9"/>
    <mergeCell ref="AC9:AD9"/>
    <mergeCell ref="AE9:AH9"/>
    <mergeCell ref="AC20:AD20"/>
    <mergeCell ref="AE20:AH20"/>
    <mergeCell ref="A1:AR1"/>
    <mergeCell ref="A2:AR2"/>
    <mergeCell ref="A3:AR3"/>
    <mergeCell ref="A4:AR4"/>
    <mergeCell ref="A5:B6"/>
    <mergeCell ref="C5:AB6"/>
    <mergeCell ref="AC5:AD6"/>
    <mergeCell ref="AE5:AL5"/>
    <mergeCell ref="AM8:AP8"/>
    <mergeCell ref="AQ8:AR8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37:AR37"/>
    <mergeCell ref="AM34:AP34"/>
    <mergeCell ref="AQ34:AR34"/>
    <mergeCell ref="AM16:AP16"/>
    <mergeCell ref="AQ16:AR16"/>
    <mergeCell ref="AM22:AP22"/>
    <mergeCell ref="AQ22:AR22"/>
    <mergeCell ref="AM30:AP30"/>
    <mergeCell ref="AQ30:AR30"/>
    <mergeCell ref="AM36:AP36"/>
    <mergeCell ref="AQ36:AR36"/>
    <mergeCell ref="A36:B36"/>
    <mergeCell ref="C36:AB36"/>
    <mergeCell ref="AC36:AD36"/>
    <mergeCell ref="AE36:AH36"/>
    <mergeCell ref="AI36:AL36"/>
    <mergeCell ref="A30:B30"/>
    <mergeCell ref="C30:AB30"/>
    <mergeCell ref="AC30:AD30"/>
    <mergeCell ref="AE30:AH30"/>
    <mergeCell ref="AI30:AL30"/>
    <mergeCell ref="A32:B32"/>
    <mergeCell ref="AC32:AD32"/>
    <mergeCell ref="AE32:AH32"/>
    <mergeCell ref="C26:AB26"/>
    <mergeCell ref="AC26:AD26"/>
    <mergeCell ref="AE26:AH26"/>
    <mergeCell ref="AM26:AP26"/>
    <mergeCell ref="A20:B20"/>
    <mergeCell ref="AC28:AD28"/>
    <mergeCell ref="AE28:AH28"/>
    <mergeCell ref="A37:B37"/>
    <mergeCell ref="AQ39:AR39"/>
    <mergeCell ref="AM38:AP38"/>
    <mergeCell ref="AQ38:AR38"/>
    <mergeCell ref="A39:B39"/>
    <mergeCell ref="C39:AB39"/>
    <mergeCell ref="AC39:AD39"/>
    <mergeCell ref="AE39:AH39"/>
    <mergeCell ref="AI39:AL39"/>
    <mergeCell ref="A38:B38"/>
    <mergeCell ref="C38:AB38"/>
    <mergeCell ref="AC38:AD38"/>
    <mergeCell ref="AE38:AH38"/>
    <mergeCell ref="AI38:AL38"/>
    <mergeCell ref="AI9:AL9"/>
    <mergeCell ref="C12:AB12"/>
    <mergeCell ref="AC12:AD12"/>
    <mergeCell ref="AE12:AH12"/>
    <mergeCell ref="AI12:AL12"/>
    <mergeCell ref="AM18:AP18"/>
    <mergeCell ref="AQ18:AR18"/>
    <mergeCell ref="AM12:AP12"/>
    <mergeCell ref="AQ19:AR19"/>
    <mergeCell ref="A14:B14"/>
    <mergeCell ref="C14:AB14"/>
    <mergeCell ref="AC14:AD14"/>
    <mergeCell ref="AE14:AH14"/>
    <mergeCell ref="AM23:AP23"/>
    <mergeCell ref="AM24:AP24"/>
    <mergeCell ref="AI14:AL14"/>
    <mergeCell ref="AM14:AP14"/>
    <mergeCell ref="AQ14:AR14"/>
    <mergeCell ref="C20:AB20"/>
    <mergeCell ref="AQ41:AR41"/>
    <mergeCell ref="AM40:AP40"/>
    <mergeCell ref="AQ40:AR40"/>
    <mergeCell ref="A41:B41"/>
    <mergeCell ref="C41:AB41"/>
    <mergeCell ref="AC41:AD41"/>
    <mergeCell ref="AE41:AH41"/>
    <mergeCell ref="AI41:AL41"/>
    <mergeCell ref="A40:B40"/>
    <mergeCell ref="C40:AB40"/>
    <mergeCell ref="AC40:AD40"/>
    <mergeCell ref="AE40:AH40"/>
    <mergeCell ref="AI40:AL40"/>
    <mergeCell ref="AQ12:AR12"/>
    <mergeCell ref="AQ17:AR17"/>
    <mergeCell ref="AI16:AL16"/>
    <mergeCell ref="A22:B22"/>
    <mergeCell ref="C22:AB22"/>
    <mergeCell ref="AC22:AD22"/>
    <mergeCell ref="AE22:AH22"/>
    <mergeCell ref="AI22:AL22"/>
    <mergeCell ref="A24:B24"/>
    <mergeCell ref="C24:AB24"/>
    <mergeCell ref="AC24:AD24"/>
    <mergeCell ref="AE24:AH24"/>
    <mergeCell ref="A19:B19"/>
    <mergeCell ref="C19:AB19"/>
    <mergeCell ref="AC19:AD19"/>
    <mergeCell ref="AE19:AH19"/>
    <mergeCell ref="AI19:AL19"/>
    <mergeCell ref="AM19:AP19"/>
    <mergeCell ref="AM39:AP39"/>
    <mergeCell ref="AQ43:AR43"/>
    <mergeCell ref="AM42:AP42"/>
    <mergeCell ref="AQ42:AR42"/>
    <mergeCell ref="A43:B43"/>
    <mergeCell ref="C43:AB43"/>
    <mergeCell ref="AC43:AD43"/>
    <mergeCell ref="AE43:AH43"/>
    <mergeCell ref="AI43:AL43"/>
    <mergeCell ref="A42:B42"/>
    <mergeCell ref="C42:AB42"/>
    <mergeCell ref="AC42:AD42"/>
    <mergeCell ref="AE42:AH42"/>
    <mergeCell ref="AI42:AL42"/>
    <mergeCell ref="AM43:AP43"/>
    <mergeCell ref="AQ45:AR45"/>
    <mergeCell ref="AM44:AP44"/>
    <mergeCell ref="AQ44:AR44"/>
    <mergeCell ref="A45:B45"/>
    <mergeCell ref="C45:AB45"/>
    <mergeCell ref="AC45:AD45"/>
    <mergeCell ref="AE45:AH45"/>
    <mergeCell ref="AI45:AL45"/>
    <mergeCell ref="A44:B44"/>
    <mergeCell ref="C44:AB44"/>
    <mergeCell ref="AC44:AD44"/>
    <mergeCell ref="AE44:AH44"/>
    <mergeCell ref="AI44:AL44"/>
    <mergeCell ref="AQ46:AR46"/>
    <mergeCell ref="A48:B48"/>
    <mergeCell ref="C48:AB48"/>
    <mergeCell ref="AC48:AD48"/>
    <mergeCell ref="AE48:AH48"/>
    <mergeCell ref="AI48:AL48"/>
    <mergeCell ref="A46:B46"/>
    <mergeCell ref="C46:AB46"/>
    <mergeCell ref="AC46:AD46"/>
    <mergeCell ref="AE46:AH46"/>
    <mergeCell ref="AI46:AL46"/>
    <mergeCell ref="AM47:AP47"/>
    <mergeCell ref="AQ47:AR47"/>
    <mergeCell ref="A47:B47"/>
    <mergeCell ref="C47:AB47"/>
    <mergeCell ref="AC47:AD47"/>
    <mergeCell ref="AE47:AH47"/>
    <mergeCell ref="AI47:AL47"/>
    <mergeCell ref="AM46:AP46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Q56:AR56"/>
    <mergeCell ref="AM62:AP62"/>
    <mergeCell ref="AQ62:AR62"/>
    <mergeCell ref="AM60:AP60"/>
    <mergeCell ref="AQ60:AR60"/>
    <mergeCell ref="A62:B62"/>
    <mergeCell ref="C62:AB62"/>
    <mergeCell ref="AC62:AD62"/>
    <mergeCell ref="AE62:AH62"/>
    <mergeCell ref="AI62:AL62"/>
    <mergeCell ref="A60:B60"/>
    <mergeCell ref="C60:AB60"/>
    <mergeCell ref="AC60:AD60"/>
    <mergeCell ref="AE60:AH60"/>
    <mergeCell ref="AI60:AL60"/>
    <mergeCell ref="AM61:AP61"/>
    <mergeCell ref="AQ61:AR61"/>
    <mergeCell ref="AM59:AP59"/>
    <mergeCell ref="AQ59:AR59"/>
    <mergeCell ref="AM66:AP66"/>
    <mergeCell ref="AQ66:AR66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M74:AP74"/>
    <mergeCell ref="AQ74:AR74"/>
    <mergeCell ref="AM73:AP73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69:B69"/>
    <mergeCell ref="C69:AB69"/>
    <mergeCell ref="AC69:AD69"/>
    <mergeCell ref="AE69:AH69"/>
    <mergeCell ref="AI69:AL69"/>
    <mergeCell ref="AM75:AP75"/>
    <mergeCell ref="AQ75:AR75"/>
    <mergeCell ref="AC70:AD70"/>
    <mergeCell ref="AE70:AH70"/>
    <mergeCell ref="AI70:AL70"/>
    <mergeCell ref="A77:B77"/>
    <mergeCell ref="C77:AB77"/>
    <mergeCell ref="AC77:AD77"/>
    <mergeCell ref="AE77:AH77"/>
    <mergeCell ref="AI77:AL77"/>
    <mergeCell ref="A75:B75"/>
    <mergeCell ref="C75:AB75"/>
    <mergeCell ref="AC75:AD75"/>
    <mergeCell ref="AE75:AH75"/>
    <mergeCell ref="AI75:AL75"/>
    <mergeCell ref="AM76:AP76"/>
    <mergeCell ref="AM69:AP69"/>
    <mergeCell ref="AQ69:AR69"/>
    <mergeCell ref="AM78:AP78"/>
    <mergeCell ref="AQ78:AR78"/>
    <mergeCell ref="A79:B79"/>
    <mergeCell ref="C79:AB79"/>
    <mergeCell ref="AC79:AD79"/>
    <mergeCell ref="AE79:AH79"/>
    <mergeCell ref="AI79:AL79"/>
    <mergeCell ref="A78:B78"/>
    <mergeCell ref="C78:AB78"/>
    <mergeCell ref="AC78:AD78"/>
    <mergeCell ref="AE78:AH78"/>
    <mergeCell ref="AI78:AL78"/>
    <mergeCell ref="AM77:AP77"/>
    <mergeCell ref="AQ77:AR77"/>
    <mergeCell ref="AC76:AD76"/>
    <mergeCell ref="AE76:AH76"/>
    <mergeCell ref="AI76:AL76"/>
    <mergeCell ref="A76:B76"/>
    <mergeCell ref="C76:AB76"/>
    <mergeCell ref="AM80:AP80"/>
    <mergeCell ref="AQ80:AR80"/>
    <mergeCell ref="A82:B82"/>
    <mergeCell ref="C82:AB82"/>
    <mergeCell ref="AC82:AD82"/>
    <mergeCell ref="AE82:AH82"/>
    <mergeCell ref="AI82:AL82"/>
    <mergeCell ref="A80:B80"/>
    <mergeCell ref="C80:AB80"/>
    <mergeCell ref="AC80:AD80"/>
    <mergeCell ref="AE80:AH80"/>
    <mergeCell ref="AI80:AL80"/>
    <mergeCell ref="AM79:AP79"/>
    <mergeCell ref="AQ79:AR79"/>
    <mergeCell ref="A81:B81"/>
    <mergeCell ref="C81:AB81"/>
    <mergeCell ref="AC81:AD81"/>
    <mergeCell ref="AE81:AH81"/>
    <mergeCell ref="AI81:AL81"/>
    <mergeCell ref="AQ81:AR81"/>
    <mergeCell ref="AM81:AP81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0:AP90"/>
    <mergeCell ref="AQ90:AR90"/>
    <mergeCell ref="A91:B91"/>
    <mergeCell ref="C91:AB91"/>
    <mergeCell ref="AC91:AD91"/>
    <mergeCell ref="AE91:AH91"/>
    <mergeCell ref="AI91:AL91"/>
    <mergeCell ref="AM91:AP91"/>
    <mergeCell ref="AM94:AP94"/>
    <mergeCell ref="AQ94:AR94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92:B92"/>
    <mergeCell ref="C92:AB92"/>
    <mergeCell ref="AC92:AD92"/>
    <mergeCell ref="AE92:AH92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6:AP96"/>
    <mergeCell ref="AQ96:AR96"/>
    <mergeCell ref="A98:B98"/>
    <mergeCell ref="C98:AB98"/>
    <mergeCell ref="AC98:AD98"/>
    <mergeCell ref="AE98:AH98"/>
    <mergeCell ref="AI98:AL98"/>
    <mergeCell ref="AM98:AP98"/>
    <mergeCell ref="A96:B96"/>
    <mergeCell ref="C96:AB96"/>
    <mergeCell ref="AE96:AH96"/>
    <mergeCell ref="AC96:AD96"/>
    <mergeCell ref="AM102:AP102"/>
    <mergeCell ref="AQ102:AR102"/>
    <mergeCell ref="A103:B103"/>
    <mergeCell ref="C103:AB103"/>
    <mergeCell ref="AC103:AD103"/>
    <mergeCell ref="AE103:AH103"/>
    <mergeCell ref="AI103:AL103"/>
    <mergeCell ref="A102:B102"/>
    <mergeCell ref="C102:AB102"/>
    <mergeCell ref="AC102:AD102"/>
    <mergeCell ref="AE102:AH102"/>
    <mergeCell ref="AI102:AL102"/>
    <mergeCell ref="AM100:AP100"/>
    <mergeCell ref="AQ100:AR100"/>
    <mergeCell ref="AM101:AP101"/>
    <mergeCell ref="AQ101:AR101"/>
    <mergeCell ref="A101:B101"/>
    <mergeCell ref="C101:AB101"/>
    <mergeCell ref="AC101:AD101"/>
    <mergeCell ref="AE101:AH101"/>
    <mergeCell ref="AI101:AL101"/>
    <mergeCell ref="AM104:AP104"/>
    <mergeCell ref="AQ104:AR104"/>
    <mergeCell ref="A105:B105"/>
    <mergeCell ref="C105:AB105"/>
    <mergeCell ref="AC105:AD105"/>
    <mergeCell ref="AE105:AH105"/>
    <mergeCell ref="AI105:AL105"/>
    <mergeCell ref="A104:B104"/>
    <mergeCell ref="C104:AB104"/>
    <mergeCell ref="AC104:AD104"/>
    <mergeCell ref="AE104:AH104"/>
    <mergeCell ref="AI104:AL104"/>
    <mergeCell ref="AM103:AP103"/>
    <mergeCell ref="AQ103:AR103"/>
    <mergeCell ref="AM106:AP106"/>
    <mergeCell ref="AQ106:AR106"/>
    <mergeCell ref="A107:B107"/>
    <mergeCell ref="C107:AB107"/>
    <mergeCell ref="AC107:AD107"/>
    <mergeCell ref="AE107:AH107"/>
    <mergeCell ref="AI107:AL107"/>
    <mergeCell ref="A106:B106"/>
    <mergeCell ref="C106:AB106"/>
    <mergeCell ref="AC106:AD106"/>
    <mergeCell ref="AE106:AH106"/>
    <mergeCell ref="AI106:AL106"/>
    <mergeCell ref="AM105:AP105"/>
    <mergeCell ref="AQ105:AR105"/>
    <mergeCell ref="AM108:AP108"/>
    <mergeCell ref="AQ108:AR108"/>
    <mergeCell ref="A109:B109"/>
    <mergeCell ref="C109:AB109"/>
    <mergeCell ref="AC109:AD109"/>
    <mergeCell ref="AE109:AH109"/>
    <mergeCell ref="AI109:AL109"/>
    <mergeCell ref="A108:B108"/>
    <mergeCell ref="C108:AB108"/>
    <mergeCell ref="AC108:AD108"/>
    <mergeCell ref="AE108:AH108"/>
    <mergeCell ref="AI108:AL108"/>
    <mergeCell ref="AM107:AP107"/>
    <mergeCell ref="AQ107:AR107"/>
    <mergeCell ref="AM110:AP110"/>
    <mergeCell ref="AQ110:AR110"/>
    <mergeCell ref="A111:B111"/>
    <mergeCell ref="C111:AB111"/>
    <mergeCell ref="AC111:AD111"/>
    <mergeCell ref="AE111:AH111"/>
    <mergeCell ref="AI111:AL111"/>
    <mergeCell ref="A110:B110"/>
    <mergeCell ref="C110:AB110"/>
    <mergeCell ref="AC110:AD110"/>
    <mergeCell ref="AE110:AH110"/>
    <mergeCell ref="AI110:AL110"/>
    <mergeCell ref="AM109:AP109"/>
    <mergeCell ref="AQ109:AR109"/>
    <mergeCell ref="AM112:AP112"/>
    <mergeCell ref="AQ112:AR112"/>
    <mergeCell ref="A113:B113"/>
    <mergeCell ref="C113:AB113"/>
    <mergeCell ref="AC113:AD113"/>
    <mergeCell ref="AE113:AH113"/>
    <mergeCell ref="AI113:AL113"/>
    <mergeCell ref="A112:B112"/>
    <mergeCell ref="C112:AB112"/>
    <mergeCell ref="AC112:AD112"/>
    <mergeCell ref="AE112:AH112"/>
    <mergeCell ref="AI112:AL112"/>
    <mergeCell ref="AM111:AP111"/>
    <mergeCell ref="AQ111:AR111"/>
    <mergeCell ref="AM114:AP114"/>
    <mergeCell ref="AQ114:AR114"/>
    <mergeCell ref="A115:B115"/>
    <mergeCell ref="C115:AB115"/>
    <mergeCell ref="AC115:AD115"/>
    <mergeCell ref="AE115:AH115"/>
    <mergeCell ref="AI115:AL115"/>
    <mergeCell ref="A114:B114"/>
    <mergeCell ref="C114:AB114"/>
    <mergeCell ref="AC114:AD114"/>
    <mergeCell ref="AE114:AH114"/>
    <mergeCell ref="AI114:AL114"/>
    <mergeCell ref="AM113:AP113"/>
    <mergeCell ref="AQ113:AR113"/>
    <mergeCell ref="AM116:AP116"/>
    <mergeCell ref="AQ116:AR116"/>
    <mergeCell ref="A117:B117"/>
    <mergeCell ref="C117:AB117"/>
    <mergeCell ref="AC117:AD117"/>
    <mergeCell ref="AE117:AH117"/>
    <mergeCell ref="AI117:AL117"/>
    <mergeCell ref="A116:B116"/>
    <mergeCell ref="C116:AB116"/>
    <mergeCell ref="AC116:AD116"/>
    <mergeCell ref="AE116:AH116"/>
    <mergeCell ref="AI116:AL116"/>
    <mergeCell ref="AM115:AP115"/>
    <mergeCell ref="AQ115:AR115"/>
    <mergeCell ref="AM118:AP118"/>
    <mergeCell ref="AQ118:AR118"/>
    <mergeCell ref="A119:B119"/>
    <mergeCell ref="C119:AB119"/>
    <mergeCell ref="AC119:AD119"/>
    <mergeCell ref="AE119:AH119"/>
    <mergeCell ref="AI119:AL119"/>
    <mergeCell ref="A118:B118"/>
    <mergeCell ref="C118:AB118"/>
    <mergeCell ref="AC118:AD118"/>
    <mergeCell ref="AE118:AH118"/>
    <mergeCell ref="AI118:AL118"/>
    <mergeCell ref="AM117:AP117"/>
    <mergeCell ref="AQ117:AR117"/>
    <mergeCell ref="AM119:AP119"/>
    <mergeCell ref="AQ119:AR119"/>
    <mergeCell ref="A124:B124"/>
    <mergeCell ref="C124:AB124"/>
    <mergeCell ref="AC124:AD124"/>
    <mergeCell ref="AE124:AH124"/>
    <mergeCell ref="AI124:AL124"/>
    <mergeCell ref="A120:B120"/>
    <mergeCell ref="C120:AB120"/>
    <mergeCell ref="AC120:AD120"/>
    <mergeCell ref="AE120:AH120"/>
    <mergeCell ref="AI120:AL120"/>
    <mergeCell ref="A123:B123"/>
    <mergeCell ref="C123:AB123"/>
    <mergeCell ref="AC123:AD123"/>
    <mergeCell ref="AE123:AH123"/>
    <mergeCell ref="AI123:AL123"/>
    <mergeCell ref="A121:B121"/>
    <mergeCell ref="C121:AB121"/>
    <mergeCell ref="AC121:AD121"/>
    <mergeCell ref="AE121:AH121"/>
    <mergeCell ref="AI121:AL121"/>
    <mergeCell ref="A122:B122"/>
    <mergeCell ref="C122:AB122"/>
    <mergeCell ref="AC122:AD122"/>
    <mergeCell ref="AE122:AH122"/>
    <mergeCell ref="AI122:AL122"/>
    <mergeCell ref="AM126:AP126"/>
    <mergeCell ref="AQ126:AR126"/>
    <mergeCell ref="AM125:AP125"/>
    <mergeCell ref="AQ125:AR125"/>
    <mergeCell ref="AM121:AP121"/>
    <mergeCell ref="AQ121:AR121"/>
    <mergeCell ref="AM128:AP128"/>
    <mergeCell ref="AQ128:AR128"/>
    <mergeCell ref="AM124:AP124"/>
    <mergeCell ref="AQ124:AR124"/>
    <mergeCell ref="AM120:AP120"/>
    <mergeCell ref="AQ120:AR120"/>
    <mergeCell ref="AM123:AP123"/>
    <mergeCell ref="AM122:AP122"/>
    <mergeCell ref="AQ122:AR122"/>
    <mergeCell ref="AQ123:AR123"/>
    <mergeCell ref="A131:B131"/>
    <mergeCell ref="C131:AB131"/>
    <mergeCell ref="AC131:AD131"/>
    <mergeCell ref="AE131:AH131"/>
    <mergeCell ref="AI131:AL131"/>
    <mergeCell ref="AM131:AP131"/>
    <mergeCell ref="AQ131:AR131"/>
    <mergeCell ref="A126:B126"/>
    <mergeCell ref="C126:AB126"/>
    <mergeCell ref="AC126:AD126"/>
    <mergeCell ref="AE126:AH126"/>
    <mergeCell ref="AI126:AL126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133:B133"/>
    <mergeCell ref="C133:AB133"/>
    <mergeCell ref="AC133:AD133"/>
    <mergeCell ref="AE133:AH133"/>
    <mergeCell ref="AI133:AL133"/>
    <mergeCell ref="AE134:AH134"/>
    <mergeCell ref="AM132:AP132"/>
    <mergeCell ref="AQ132:AR132"/>
    <mergeCell ref="AI134:AL134"/>
    <mergeCell ref="AM134:AP134"/>
    <mergeCell ref="AQ134:AR134"/>
    <mergeCell ref="A132:B132"/>
    <mergeCell ref="C132:AB132"/>
    <mergeCell ref="AC132:AD132"/>
    <mergeCell ref="AE132:AH132"/>
    <mergeCell ref="AI132:AL132"/>
    <mergeCell ref="AM133:AP133"/>
    <mergeCell ref="AQ133:AR133"/>
    <mergeCell ref="AE130:AH130"/>
    <mergeCell ref="A129:B129"/>
    <mergeCell ref="C129:AB129"/>
    <mergeCell ref="AC129:AD129"/>
    <mergeCell ref="AE129:AH129"/>
    <mergeCell ref="AM130:AP130"/>
    <mergeCell ref="AM135:AP135"/>
    <mergeCell ref="AQ135:AR135"/>
    <mergeCell ref="A136:B136"/>
    <mergeCell ref="C136:AB136"/>
    <mergeCell ref="AC136:AD136"/>
    <mergeCell ref="AE136:AH136"/>
    <mergeCell ref="AI136:AL136"/>
    <mergeCell ref="A135:B135"/>
    <mergeCell ref="C135:AB135"/>
    <mergeCell ref="AC135:AD135"/>
    <mergeCell ref="AE135:AH135"/>
    <mergeCell ref="AI135:AL135"/>
    <mergeCell ref="A134:B134"/>
    <mergeCell ref="AM137:AP137"/>
    <mergeCell ref="AQ137:AR137"/>
    <mergeCell ref="A138:B138"/>
    <mergeCell ref="C138:AB138"/>
    <mergeCell ref="AC138:AD138"/>
    <mergeCell ref="AE138:AH138"/>
    <mergeCell ref="AI138:AL138"/>
    <mergeCell ref="A137:B137"/>
    <mergeCell ref="C137:AB137"/>
    <mergeCell ref="AC137:AD137"/>
    <mergeCell ref="AE137:AH137"/>
    <mergeCell ref="AI137:AL137"/>
    <mergeCell ref="AM136:AP136"/>
    <mergeCell ref="AQ136:AR136"/>
    <mergeCell ref="AQ139:AR139"/>
    <mergeCell ref="A140:B140"/>
    <mergeCell ref="C140:AB140"/>
    <mergeCell ref="AC140:AD140"/>
    <mergeCell ref="AE140:AH140"/>
    <mergeCell ref="AI140:AL140"/>
    <mergeCell ref="A139:B139"/>
    <mergeCell ref="C139:AB139"/>
    <mergeCell ref="AC139:AD139"/>
    <mergeCell ref="AE139:AH139"/>
    <mergeCell ref="AI139:AL139"/>
    <mergeCell ref="AM138:AP138"/>
    <mergeCell ref="AQ138:AR138"/>
    <mergeCell ref="AM141:AP141"/>
    <mergeCell ref="AQ141:AR141"/>
    <mergeCell ref="A142:B142"/>
    <mergeCell ref="C142:AB142"/>
    <mergeCell ref="AC142:AD142"/>
    <mergeCell ref="AE142:AH142"/>
    <mergeCell ref="AI142:AL142"/>
    <mergeCell ref="A141:B141"/>
    <mergeCell ref="C141:AB141"/>
    <mergeCell ref="AC141:AD141"/>
    <mergeCell ref="AE141:AH141"/>
    <mergeCell ref="AI141:AL141"/>
    <mergeCell ref="AM140:AP140"/>
    <mergeCell ref="AQ140:AR140"/>
    <mergeCell ref="A144:B144"/>
    <mergeCell ref="C144:AB144"/>
    <mergeCell ref="AC144:AD144"/>
    <mergeCell ref="AE144:AH144"/>
    <mergeCell ref="AI144:AL144"/>
    <mergeCell ref="A143:B143"/>
    <mergeCell ref="C143:AB143"/>
    <mergeCell ref="AC143:AD143"/>
    <mergeCell ref="AE143:AH143"/>
    <mergeCell ref="AI143:AL143"/>
    <mergeCell ref="AM142:AP142"/>
    <mergeCell ref="AQ142:AR142"/>
    <mergeCell ref="AM145:AP145"/>
    <mergeCell ref="AQ145:AR145"/>
    <mergeCell ref="A146:B146"/>
    <mergeCell ref="C146:AB146"/>
    <mergeCell ref="AC146:AD146"/>
    <mergeCell ref="AE146:AH146"/>
    <mergeCell ref="AI146:AL146"/>
    <mergeCell ref="A145:B145"/>
    <mergeCell ref="C145:AB145"/>
    <mergeCell ref="AC145:AD145"/>
    <mergeCell ref="AE145:AH145"/>
    <mergeCell ref="AI145:AL145"/>
    <mergeCell ref="AM144:AP144"/>
    <mergeCell ref="AQ144:AR144"/>
    <mergeCell ref="A148:B148"/>
    <mergeCell ref="C148:AB148"/>
    <mergeCell ref="AC148:AD148"/>
    <mergeCell ref="AE148:AH148"/>
    <mergeCell ref="AI148:AL148"/>
    <mergeCell ref="A147:B147"/>
    <mergeCell ref="C147:AB147"/>
    <mergeCell ref="AC147:AD147"/>
    <mergeCell ref="AE147:AH147"/>
    <mergeCell ref="AI147:AL147"/>
    <mergeCell ref="AM146:AP146"/>
    <mergeCell ref="AQ146:AR146"/>
    <mergeCell ref="AM149:AP149"/>
    <mergeCell ref="AQ149:AR149"/>
    <mergeCell ref="A150:B150"/>
    <mergeCell ref="C150:AB150"/>
    <mergeCell ref="AC150:AD150"/>
    <mergeCell ref="AE150:AH150"/>
    <mergeCell ref="AI150:AL150"/>
    <mergeCell ref="A149:B149"/>
    <mergeCell ref="C149:AB149"/>
    <mergeCell ref="AC149:AD149"/>
    <mergeCell ref="AE149:AH149"/>
    <mergeCell ref="AI149:AL149"/>
    <mergeCell ref="AM148:AP148"/>
    <mergeCell ref="AQ148:AR148"/>
    <mergeCell ref="A152:B152"/>
    <mergeCell ref="C152:AB152"/>
    <mergeCell ref="AC152:AD152"/>
    <mergeCell ref="AE152:AH152"/>
    <mergeCell ref="AI152:AL152"/>
    <mergeCell ref="A151:B151"/>
    <mergeCell ref="C151:AB151"/>
    <mergeCell ref="AC151:AD151"/>
    <mergeCell ref="AE151:AH151"/>
    <mergeCell ref="AI151:AL151"/>
    <mergeCell ref="AM150:AP150"/>
    <mergeCell ref="AQ150:AR150"/>
    <mergeCell ref="AI155:AL155"/>
    <mergeCell ref="AI154:AL154"/>
    <mergeCell ref="A153:B153"/>
    <mergeCell ref="C153:AB153"/>
    <mergeCell ref="AC153:AD153"/>
    <mergeCell ref="AE153:AH153"/>
    <mergeCell ref="AI153:AL153"/>
    <mergeCell ref="AM154:AP154"/>
    <mergeCell ref="AQ154:AR154"/>
    <mergeCell ref="AM152:AP152"/>
    <mergeCell ref="AQ152:AR152"/>
    <mergeCell ref="AM153:AP153"/>
    <mergeCell ref="AQ153:AR153"/>
    <mergeCell ref="A154:B154"/>
    <mergeCell ref="C154:AB154"/>
    <mergeCell ref="AC154:AD154"/>
    <mergeCell ref="AE154:AH154"/>
    <mergeCell ref="A155:B155"/>
    <mergeCell ref="C158:AB158"/>
    <mergeCell ref="AC158:AD158"/>
    <mergeCell ref="AE158:AH158"/>
    <mergeCell ref="AI158:AL158"/>
    <mergeCell ref="A159:B159"/>
    <mergeCell ref="C159:AB159"/>
    <mergeCell ref="AC159:AD159"/>
    <mergeCell ref="AE159:AH159"/>
    <mergeCell ref="AI159:AL159"/>
    <mergeCell ref="C160:AB160"/>
    <mergeCell ref="AC160:AD160"/>
    <mergeCell ref="AE160:AH160"/>
    <mergeCell ref="AI160:AL160"/>
    <mergeCell ref="AM164:AP164"/>
    <mergeCell ref="AQ164:AR164"/>
    <mergeCell ref="AM163:AP163"/>
    <mergeCell ref="AQ163:AR163"/>
    <mergeCell ref="A164:B164"/>
    <mergeCell ref="C164:AB164"/>
    <mergeCell ref="AC164:AD164"/>
    <mergeCell ref="AE164:AH164"/>
    <mergeCell ref="AI164:AL164"/>
    <mergeCell ref="A163:B163"/>
    <mergeCell ref="C163:AB163"/>
    <mergeCell ref="AC163:AD163"/>
    <mergeCell ref="AE163:AH163"/>
    <mergeCell ref="AI163:AL163"/>
    <mergeCell ref="A161:B161"/>
    <mergeCell ref="C161:AB161"/>
    <mergeCell ref="AC161:AD161"/>
    <mergeCell ref="AE161:AH161"/>
    <mergeCell ref="AQ159:AR159"/>
    <mergeCell ref="A166:B166"/>
    <mergeCell ref="C166:AB166"/>
    <mergeCell ref="AC166:AD166"/>
    <mergeCell ref="AE166:AH166"/>
    <mergeCell ref="AI166:AL166"/>
    <mergeCell ref="A165:B165"/>
    <mergeCell ref="C165:AB165"/>
    <mergeCell ref="AC165:AD165"/>
    <mergeCell ref="AE165:AH165"/>
    <mergeCell ref="AI165:AL165"/>
    <mergeCell ref="AM168:AP168"/>
    <mergeCell ref="AQ168:AR168"/>
    <mergeCell ref="AM167:AP167"/>
    <mergeCell ref="AQ167:AR167"/>
    <mergeCell ref="A168:B168"/>
    <mergeCell ref="C168:AB168"/>
    <mergeCell ref="AC168:AD168"/>
    <mergeCell ref="AE168:AH168"/>
    <mergeCell ref="AI168:AL168"/>
    <mergeCell ref="A167:B167"/>
    <mergeCell ref="C167:AB167"/>
    <mergeCell ref="AC167:AD167"/>
    <mergeCell ref="AE167:AH167"/>
    <mergeCell ref="AI167:AL167"/>
    <mergeCell ref="AM170:AP170"/>
    <mergeCell ref="AQ170:AR170"/>
    <mergeCell ref="AM169:AP169"/>
    <mergeCell ref="AQ169:AR169"/>
    <mergeCell ref="A170:B170"/>
    <mergeCell ref="C170:AB170"/>
    <mergeCell ref="AC170:AD170"/>
    <mergeCell ref="AE170:AH170"/>
    <mergeCell ref="AI170:AL170"/>
    <mergeCell ref="A169:B169"/>
    <mergeCell ref="C169:AB169"/>
    <mergeCell ref="AC169:AD169"/>
    <mergeCell ref="AE169:AH169"/>
    <mergeCell ref="AI169:AL169"/>
    <mergeCell ref="AM172:AP172"/>
    <mergeCell ref="AQ172:AR172"/>
    <mergeCell ref="AM171:AP171"/>
    <mergeCell ref="AQ171:AR171"/>
    <mergeCell ref="A172:B172"/>
    <mergeCell ref="C172:AB172"/>
    <mergeCell ref="AC172:AD172"/>
    <mergeCell ref="AE172:AH172"/>
    <mergeCell ref="AI172:AL172"/>
    <mergeCell ref="A171:B171"/>
    <mergeCell ref="C171:AB171"/>
    <mergeCell ref="AC171:AD171"/>
    <mergeCell ref="AE171:AH171"/>
    <mergeCell ref="AE177:AH177"/>
    <mergeCell ref="AI177:AL177"/>
    <mergeCell ref="AM180:AP180"/>
    <mergeCell ref="AQ180:AR180"/>
    <mergeCell ref="AQ174:AR174"/>
    <mergeCell ref="AM173:AP173"/>
    <mergeCell ref="AQ173:AR173"/>
    <mergeCell ref="A174:B174"/>
    <mergeCell ref="C174:AB174"/>
    <mergeCell ref="AC174:AD174"/>
    <mergeCell ref="AE174:AH174"/>
    <mergeCell ref="AI174:AL174"/>
    <mergeCell ref="A173:B173"/>
    <mergeCell ref="C173:AB173"/>
    <mergeCell ref="AC173:AD173"/>
    <mergeCell ref="AE173:AH173"/>
    <mergeCell ref="AI173:AL173"/>
    <mergeCell ref="A180:B180"/>
    <mergeCell ref="AM176:AP176"/>
    <mergeCell ref="AQ176:AR176"/>
    <mergeCell ref="AM175:AP175"/>
    <mergeCell ref="AQ175:AR175"/>
    <mergeCell ref="A176:B176"/>
    <mergeCell ref="C176:AB176"/>
    <mergeCell ref="AC176:AD176"/>
    <mergeCell ref="AE176:AH176"/>
    <mergeCell ref="AI176:AL176"/>
    <mergeCell ref="A175:B175"/>
    <mergeCell ref="C175:AB175"/>
    <mergeCell ref="AC175:AD175"/>
    <mergeCell ref="AE175:AH175"/>
    <mergeCell ref="AI175:AL175"/>
    <mergeCell ref="AM198:AP198"/>
    <mergeCell ref="AM204:AP204"/>
    <mergeCell ref="C180:AB180"/>
    <mergeCell ref="AC180:AD180"/>
    <mergeCell ref="AE180:AH180"/>
    <mergeCell ref="AI180:AL180"/>
    <mergeCell ref="A179:B179"/>
    <mergeCell ref="C179:AB179"/>
    <mergeCell ref="AC179:AD179"/>
    <mergeCell ref="AE179:AH179"/>
    <mergeCell ref="AI179:AL179"/>
    <mergeCell ref="AM192:AP192"/>
    <mergeCell ref="AM203:AP203"/>
    <mergeCell ref="AM202:AP202"/>
    <mergeCell ref="AM199:AP199"/>
    <mergeCell ref="AM193:AP193"/>
    <mergeCell ref="AM201:AP201"/>
    <mergeCell ref="A189:B189"/>
    <mergeCell ref="AI189:AL189"/>
    <mergeCell ref="AM188:AP188"/>
    <mergeCell ref="A197:B197"/>
    <mergeCell ref="C191:AB191"/>
    <mergeCell ref="AC191:AD191"/>
    <mergeCell ref="AE191:AH191"/>
    <mergeCell ref="AI191:AL191"/>
    <mergeCell ref="A196:B196"/>
    <mergeCell ref="A195:B195"/>
    <mergeCell ref="A186:B186"/>
    <mergeCell ref="C186:AB186"/>
    <mergeCell ref="AC186:AD186"/>
    <mergeCell ref="AI190:AL190"/>
    <mergeCell ref="AM191:AP191"/>
    <mergeCell ref="AQ202:AR202"/>
    <mergeCell ref="AQ201:AR201"/>
    <mergeCell ref="AQ198:AR198"/>
    <mergeCell ref="C195:AB195"/>
    <mergeCell ref="AC195:AD195"/>
    <mergeCell ref="AE195:AH195"/>
    <mergeCell ref="AM197:AP197"/>
    <mergeCell ref="AQ197:AR197"/>
    <mergeCell ref="AQ199:AR199"/>
    <mergeCell ref="A199:B199"/>
    <mergeCell ref="AE208:AH208"/>
    <mergeCell ref="AI208:AL208"/>
    <mergeCell ref="C208:AB208"/>
    <mergeCell ref="AQ207:AR207"/>
    <mergeCell ref="AM207:AP207"/>
    <mergeCell ref="AQ204:AR204"/>
    <mergeCell ref="A207:B207"/>
    <mergeCell ref="C207:AB207"/>
    <mergeCell ref="AC207:AD207"/>
    <mergeCell ref="AE207:AH207"/>
    <mergeCell ref="AI207:AL207"/>
    <mergeCell ref="A204:B204"/>
    <mergeCell ref="AM205:AP205"/>
    <mergeCell ref="AQ205:AR205"/>
    <mergeCell ref="A206:B206"/>
    <mergeCell ref="C204:AB204"/>
    <mergeCell ref="AC204:AD204"/>
    <mergeCell ref="AE204:AH204"/>
    <mergeCell ref="C196:AB196"/>
    <mergeCell ref="AC196:AD196"/>
    <mergeCell ref="AM195:AP195"/>
    <mergeCell ref="AI195:AL195"/>
    <mergeCell ref="C210:AB210"/>
    <mergeCell ref="AC210:AD210"/>
    <mergeCell ref="AE210:AH210"/>
    <mergeCell ref="AI210:AL210"/>
    <mergeCell ref="AI204:AL204"/>
    <mergeCell ref="A205:B205"/>
    <mergeCell ref="C205:AB205"/>
    <mergeCell ref="AC205:AD205"/>
    <mergeCell ref="AE205:AH205"/>
    <mergeCell ref="AI205:AL205"/>
    <mergeCell ref="C206:AB206"/>
    <mergeCell ref="AC206:AD206"/>
    <mergeCell ref="AE206:AH206"/>
    <mergeCell ref="AI206:AL206"/>
    <mergeCell ref="A209:B209"/>
    <mergeCell ref="C209:AB209"/>
    <mergeCell ref="AC209:AD209"/>
    <mergeCell ref="AE209:AH209"/>
    <mergeCell ref="AI209:AL209"/>
    <mergeCell ref="A208:B208"/>
    <mergeCell ref="AC208:AD208"/>
    <mergeCell ref="AE216:AH216"/>
    <mergeCell ref="AI216:AL216"/>
    <mergeCell ref="AM217:AP217"/>
    <mergeCell ref="AQ217:AR217"/>
    <mergeCell ref="AM209:AP209"/>
    <mergeCell ref="AQ209:AR209"/>
    <mergeCell ref="AM208:AP208"/>
    <mergeCell ref="AQ208:AR208"/>
    <mergeCell ref="AM213:AP213"/>
    <mergeCell ref="AQ213:AR213"/>
    <mergeCell ref="AM212:AP212"/>
    <mergeCell ref="AQ212:AR212"/>
    <mergeCell ref="AM211:AP211"/>
    <mergeCell ref="AQ211:AR211"/>
    <mergeCell ref="AM210:AP210"/>
    <mergeCell ref="AQ210:AR210"/>
    <mergeCell ref="A212:B212"/>
    <mergeCell ref="C212:AB212"/>
    <mergeCell ref="AC212:AD212"/>
    <mergeCell ref="AE212:AH212"/>
    <mergeCell ref="AI212:AL212"/>
    <mergeCell ref="A213:B213"/>
    <mergeCell ref="C213:AB213"/>
    <mergeCell ref="AC213:AD213"/>
    <mergeCell ref="AE213:AH213"/>
    <mergeCell ref="AI213:AL213"/>
    <mergeCell ref="A211:B211"/>
    <mergeCell ref="C211:AB211"/>
    <mergeCell ref="AC211:AD211"/>
    <mergeCell ref="AE211:AH211"/>
    <mergeCell ref="AI211:AL211"/>
    <mergeCell ref="A210:B210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16:AP216"/>
    <mergeCell ref="AQ216:AR216"/>
    <mergeCell ref="A217:B217"/>
    <mergeCell ref="C217:AB217"/>
    <mergeCell ref="AC217:AD217"/>
    <mergeCell ref="AM225:AP225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222:B222"/>
    <mergeCell ref="C222:AB222"/>
    <mergeCell ref="AC222:AD222"/>
    <mergeCell ref="AE222:AH222"/>
    <mergeCell ref="AI222:AL222"/>
    <mergeCell ref="AM221:AP221"/>
    <mergeCell ref="AM218:AP218"/>
    <mergeCell ref="AM224:AP224"/>
    <mergeCell ref="A229:B229"/>
    <mergeCell ref="C229:AB229"/>
    <mergeCell ref="AC229:AD229"/>
    <mergeCell ref="AE229:AH229"/>
    <mergeCell ref="AI229:AL229"/>
    <mergeCell ref="AM229:AP229"/>
    <mergeCell ref="AQ226:AR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Q229:AR229"/>
    <mergeCell ref="C228:AB228"/>
    <mergeCell ref="AC228:AD228"/>
    <mergeCell ref="AE228:AH228"/>
    <mergeCell ref="AI228:AL228"/>
    <mergeCell ref="AM231:AP231"/>
    <mergeCell ref="AQ231:AR231"/>
    <mergeCell ref="A232:B232"/>
    <mergeCell ref="C232:AB232"/>
    <mergeCell ref="AC232:AD232"/>
    <mergeCell ref="AE232:AH232"/>
    <mergeCell ref="AI232:AL232"/>
    <mergeCell ref="A231:B231"/>
    <mergeCell ref="C231:AB231"/>
    <mergeCell ref="AC231:AD231"/>
    <mergeCell ref="AE231:AH231"/>
    <mergeCell ref="AI231:AL231"/>
    <mergeCell ref="AM230:AP230"/>
    <mergeCell ref="AQ230:AR230"/>
    <mergeCell ref="A230:B230"/>
    <mergeCell ref="C230:AB230"/>
    <mergeCell ref="AC230:AD230"/>
    <mergeCell ref="AE230:AH230"/>
    <mergeCell ref="AI230:AL230"/>
    <mergeCell ref="AM233:AP233"/>
    <mergeCell ref="AQ233:AR233"/>
    <mergeCell ref="A234:B234"/>
    <mergeCell ref="C234:AB234"/>
    <mergeCell ref="AC234:AD234"/>
    <mergeCell ref="AE234:AH234"/>
    <mergeCell ref="AI234:AL234"/>
    <mergeCell ref="A233:B233"/>
    <mergeCell ref="C233:AB233"/>
    <mergeCell ref="AC233:AD233"/>
    <mergeCell ref="AE233:AH233"/>
    <mergeCell ref="AI233:AL233"/>
    <mergeCell ref="AM232:AP232"/>
    <mergeCell ref="AQ232:AR232"/>
    <mergeCell ref="AM235:AP235"/>
    <mergeCell ref="AQ235:AR235"/>
    <mergeCell ref="A236:B236"/>
    <mergeCell ref="C236:AB236"/>
    <mergeCell ref="AC236:AD236"/>
    <mergeCell ref="AE236:AH236"/>
    <mergeCell ref="AI236:AL236"/>
    <mergeCell ref="A235:B235"/>
    <mergeCell ref="C235:AB235"/>
    <mergeCell ref="AC235:AD235"/>
    <mergeCell ref="AE235:AH235"/>
    <mergeCell ref="AI235:AL235"/>
    <mergeCell ref="AM234:AP234"/>
    <mergeCell ref="AQ234:AR234"/>
    <mergeCell ref="A238:B238"/>
    <mergeCell ref="C238:AB238"/>
    <mergeCell ref="AC238:AD238"/>
    <mergeCell ref="AE238:AH238"/>
    <mergeCell ref="AI238:AL238"/>
    <mergeCell ref="A237:B237"/>
    <mergeCell ref="C237:AB237"/>
    <mergeCell ref="AC237:AD237"/>
    <mergeCell ref="AE237:AH237"/>
    <mergeCell ref="AI237:AL237"/>
    <mergeCell ref="AM236:AP236"/>
    <mergeCell ref="AQ236:AR236"/>
    <mergeCell ref="AM240:AP240"/>
    <mergeCell ref="AQ240:AR240"/>
    <mergeCell ref="AM238:AP238"/>
    <mergeCell ref="AQ238:AR238"/>
    <mergeCell ref="AM237:AP237"/>
    <mergeCell ref="AQ237:AR237"/>
    <mergeCell ref="C242:AB242"/>
    <mergeCell ref="AC242:AD242"/>
    <mergeCell ref="AE242:AH242"/>
    <mergeCell ref="AI242:AL242"/>
    <mergeCell ref="AM241:AP241"/>
    <mergeCell ref="AQ241:AR241"/>
    <mergeCell ref="AM239:AP239"/>
    <mergeCell ref="AQ239:AR239"/>
    <mergeCell ref="A241:B241"/>
    <mergeCell ref="C241:AB241"/>
    <mergeCell ref="AC241:AD241"/>
    <mergeCell ref="AE241:AH241"/>
    <mergeCell ref="AI241:AL241"/>
    <mergeCell ref="A239:B239"/>
    <mergeCell ref="C239:AB239"/>
    <mergeCell ref="AC239:AD239"/>
    <mergeCell ref="AE239:AH239"/>
    <mergeCell ref="AI239:AL239"/>
    <mergeCell ref="A240:B240"/>
    <mergeCell ref="C240:AB240"/>
    <mergeCell ref="AC240:AD240"/>
    <mergeCell ref="AE240:AH240"/>
    <mergeCell ref="AI240:AL240"/>
    <mergeCell ref="AQ245:AR245"/>
    <mergeCell ref="AM245:AP245"/>
    <mergeCell ref="AM243:AP243"/>
    <mergeCell ref="AQ243:AR243"/>
    <mergeCell ref="A244:B244"/>
    <mergeCell ref="C244:AB244"/>
    <mergeCell ref="AC244:AD244"/>
    <mergeCell ref="AI245:AL245"/>
    <mergeCell ref="A243:B243"/>
    <mergeCell ref="C243:AB243"/>
    <mergeCell ref="AC243:AD243"/>
    <mergeCell ref="AE243:AH243"/>
    <mergeCell ref="AI243:AL243"/>
    <mergeCell ref="AQ244:AR244"/>
    <mergeCell ref="AC245:AD245"/>
    <mergeCell ref="AE245:AH245"/>
    <mergeCell ref="AC250:AD250"/>
    <mergeCell ref="AE250:AH250"/>
    <mergeCell ref="AI250:AL250"/>
    <mergeCell ref="AM250:AP250"/>
    <mergeCell ref="A248:B248"/>
    <mergeCell ref="C248:AB248"/>
    <mergeCell ref="AC248:AD248"/>
    <mergeCell ref="AE248:AH248"/>
    <mergeCell ref="AI248:AL248"/>
    <mergeCell ref="C249:AB249"/>
    <mergeCell ref="A249:B249"/>
    <mergeCell ref="AI244:AL244"/>
    <mergeCell ref="A246:B246"/>
    <mergeCell ref="C246:AB246"/>
    <mergeCell ref="AC246:AD246"/>
    <mergeCell ref="AE246:AH246"/>
    <mergeCell ref="AI246:AL246"/>
    <mergeCell ref="AM244:AP244"/>
    <mergeCell ref="A245:B245"/>
    <mergeCell ref="C245:AB245"/>
    <mergeCell ref="AE253:AH253"/>
    <mergeCell ref="AI253:AL253"/>
    <mergeCell ref="AM256:AP256"/>
    <mergeCell ref="AQ256:AR256"/>
    <mergeCell ref="A256:B256"/>
    <mergeCell ref="C256:AB256"/>
    <mergeCell ref="AC256:AD256"/>
    <mergeCell ref="AE256:AH256"/>
    <mergeCell ref="AI256:AL256"/>
    <mergeCell ref="A252:B252"/>
    <mergeCell ref="C252:AB252"/>
    <mergeCell ref="AC252:AD252"/>
    <mergeCell ref="AE252:AH252"/>
    <mergeCell ref="AI252:AL252"/>
    <mergeCell ref="AM252:AP252"/>
    <mergeCell ref="AQ252:AR252"/>
    <mergeCell ref="AM255:AP255"/>
    <mergeCell ref="AQ255:AR255"/>
    <mergeCell ref="AM254:AP254"/>
    <mergeCell ref="AQ254:AR254"/>
    <mergeCell ref="A251:B251"/>
    <mergeCell ref="C251:AB251"/>
    <mergeCell ref="A250:B250"/>
    <mergeCell ref="C250:AB250"/>
    <mergeCell ref="A255:B255"/>
    <mergeCell ref="C255:AB255"/>
    <mergeCell ref="A254:B254"/>
    <mergeCell ref="C254:AB254"/>
    <mergeCell ref="C262:AB262"/>
    <mergeCell ref="AC262:AD262"/>
    <mergeCell ref="AE262:AH262"/>
    <mergeCell ref="AI262:AL262"/>
    <mergeCell ref="AM259:AP259"/>
    <mergeCell ref="AQ259:AR259"/>
    <mergeCell ref="A260:B260"/>
    <mergeCell ref="C260:AB260"/>
    <mergeCell ref="AC260:AD260"/>
    <mergeCell ref="AE260:AH260"/>
    <mergeCell ref="AI260:AL260"/>
    <mergeCell ref="A259:B259"/>
    <mergeCell ref="C259:AB259"/>
    <mergeCell ref="AC259:AD259"/>
    <mergeCell ref="AE259:AH259"/>
    <mergeCell ref="AI259:AL259"/>
    <mergeCell ref="A261:B261"/>
    <mergeCell ref="C261:AB261"/>
    <mergeCell ref="AC261:AD261"/>
    <mergeCell ref="AE261:AH261"/>
    <mergeCell ref="AI261:AL261"/>
    <mergeCell ref="AM261:AP261"/>
    <mergeCell ref="AQ261:AR261"/>
    <mergeCell ref="AM260:AP260"/>
    <mergeCell ref="AQ260:AR260"/>
    <mergeCell ref="AM263:AP263"/>
    <mergeCell ref="AQ263:AR263"/>
    <mergeCell ref="AM262:AP262"/>
    <mergeCell ref="AQ262:AR262"/>
    <mergeCell ref="A263:B263"/>
    <mergeCell ref="C263:AB263"/>
    <mergeCell ref="AC263:AD263"/>
    <mergeCell ref="AE263:AH263"/>
    <mergeCell ref="AI263:AL263"/>
    <mergeCell ref="A262:B262"/>
    <mergeCell ref="AM10:AP10"/>
    <mergeCell ref="AQ10:AR10"/>
    <mergeCell ref="A18:B18"/>
    <mergeCell ref="C18:AB18"/>
    <mergeCell ref="AC18:AD18"/>
    <mergeCell ref="AE18:AH18"/>
    <mergeCell ref="AI18:AL18"/>
    <mergeCell ref="A13:B13"/>
    <mergeCell ref="C13:AB13"/>
    <mergeCell ref="AC13:AD13"/>
    <mergeCell ref="AE13:AH13"/>
    <mergeCell ref="AI13:AL13"/>
    <mergeCell ref="A10:B10"/>
    <mergeCell ref="C10:AB10"/>
    <mergeCell ref="AC10:AD10"/>
    <mergeCell ref="AE10:AH10"/>
    <mergeCell ref="AI10:AL10"/>
    <mergeCell ref="AM17:AP17"/>
    <mergeCell ref="AQ23:AR23"/>
    <mergeCell ref="A23:B23"/>
    <mergeCell ref="C23:AB23"/>
    <mergeCell ref="A12:B12"/>
    <mergeCell ref="C37:AB37"/>
    <mergeCell ref="AC37:AD37"/>
    <mergeCell ref="AE37:AH37"/>
    <mergeCell ref="AI37:AL37"/>
    <mergeCell ref="A34:B34"/>
    <mergeCell ref="C34:AB34"/>
    <mergeCell ref="AC34:AD34"/>
    <mergeCell ref="AE34:AH34"/>
    <mergeCell ref="AI34:AL34"/>
    <mergeCell ref="A61:B61"/>
    <mergeCell ref="C61:AB61"/>
    <mergeCell ref="AC61:AD61"/>
    <mergeCell ref="AE61:AH61"/>
    <mergeCell ref="AI61:AL61"/>
    <mergeCell ref="AM58:AP58"/>
    <mergeCell ref="A59:B59"/>
    <mergeCell ref="C59:AB59"/>
    <mergeCell ref="AC59:AD59"/>
    <mergeCell ref="AE59:AH59"/>
    <mergeCell ref="AI59:AL59"/>
    <mergeCell ref="AM56:AP56"/>
    <mergeCell ref="AM53:AP53"/>
    <mergeCell ref="AM49:AP49"/>
    <mergeCell ref="AM45:AP45"/>
    <mergeCell ref="AM41:AP41"/>
    <mergeCell ref="AM37:AP37"/>
    <mergeCell ref="A35:B35"/>
    <mergeCell ref="C35:AB35"/>
    <mergeCell ref="AC35:AD35"/>
    <mergeCell ref="AE35:AH35"/>
    <mergeCell ref="AQ58:AR58"/>
    <mergeCell ref="AQ68:AR68"/>
    <mergeCell ref="A68:B68"/>
    <mergeCell ref="C68:AB68"/>
    <mergeCell ref="AC68:AD68"/>
    <mergeCell ref="AE68:AH68"/>
    <mergeCell ref="AI68:AL68"/>
    <mergeCell ref="AM67:AP67"/>
    <mergeCell ref="A67:B67"/>
    <mergeCell ref="C67:AB67"/>
    <mergeCell ref="AC67:AD67"/>
    <mergeCell ref="AE67:AH67"/>
    <mergeCell ref="AI67:AL67"/>
    <mergeCell ref="AM68:AP68"/>
    <mergeCell ref="AC65:AD65"/>
    <mergeCell ref="AE65:AH65"/>
    <mergeCell ref="AI65:AL65"/>
    <mergeCell ref="AQ67:AR67"/>
    <mergeCell ref="AM64:AP64"/>
    <mergeCell ref="AQ64:AR64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157:B157"/>
    <mergeCell ref="C157:AB157"/>
    <mergeCell ref="AC157:AD157"/>
    <mergeCell ref="AE157:AH157"/>
    <mergeCell ref="AI157:AL157"/>
    <mergeCell ref="AC71:AD71"/>
    <mergeCell ref="AE71:AH71"/>
    <mergeCell ref="AI71:AL71"/>
    <mergeCell ref="A70:B70"/>
    <mergeCell ref="C70:AB70"/>
    <mergeCell ref="AM187:AP187"/>
    <mergeCell ref="AM186:AP186"/>
    <mergeCell ref="AM196:AP196"/>
    <mergeCell ref="C189:AB189"/>
    <mergeCell ref="AC189:AD189"/>
    <mergeCell ref="AE189:AH189"/>
    <mergeCell ref="AQ196:AR196"/>
    <mergeCell ref="AM190:AP190"/>
    <mergeCell ref="AM189:AP189"/>
    <mergeCell ref="AQ188:AR188"/>
    <mergeCell ref="AQ187:AR187"/>
    <mergeCell ref="AQ189:AR189"/>
    <mergeCell ref="A190:B190"/>
    <mergeCell ref="C190:AB190"/>
    <mergeCell ref="AC190:AD190"/>
    <mergeCell ref="AE190:AH190"/>
    <mergeCell ref="AQ186:AR186"/>
    <mergeCell ref="A188:B188"/>
    <mergeCell ref="C188:AB188"/>
    <mergeCell ref="AC188:AD188"/>
    <mergeCell ref="AE188:AH188"/>
    <mergeCell ref="AI188:AL188"/>
    <mergeCell ref="AQ191:AR191"/>
    <mergeCell ref="A192:B192"/>
    <mergeCell ref="C192:AB192"/>
    <mergeCell ref="AC192:AD192"/>
    <mergeCell ref="AE192:AH192"/>
    <mergeCell ref="A187:B187"/>
    <mergeCell ref="C187:AB187"/>
    <mergeCell ref="A191:B191"/>
    <mergeCell ref="AI187:AL187"/>
    <mergeCell ref="A242:B242"/>
    <mergeCell ref="C203:AB203"/>
    <mergeCell ref="AE244:AH244"/>
    <mergeCell ref="AM162:AP162"/>
    <mergeCell ref="AQ162:AR162"/>
    <mergeCell ref="AM161:AP161"/>
    <mergeCell ref="AM160:AP160"/>
    <mergeCell ref="AQ160:AR160"/>
    <mergeCell ref="AI198:AL198"/>
    <mergeCell ref="A194:B194"/>
    <mergeCell ref="A193:B193"/>
    <mergeCell ref="C193:AB193"/>
    <mergeCell ref="AC193:AD193"/>
    <mergeCell ref="AE193:AH193"/>
    <mergeCell ref="C197:AB197"/>
    <mergeCell ref="AC197:AD197"/>
    <mergeCell ref="AE197:AH197"/>
    <mergeCell ref="AI197:AL197"/>
    <mergeCell ref="A198:B198"/>
    <mergeCell ref="C198:AB198"/>
    <mergeCell ref="AC194:AD194"/>
    <mergeCell ref="A203:B203"/>
    <mergeCell ref="A228:B228"/>
    <mergeCell ref="A202:B202"/>
    <mergeCell ref="C202:AB202"/>
    <mergeCell ref="C194:AB194"/>
    <mergeCell ref="C199:AB199"/>
    <mergeCell ref="AC199:AD199"/>
    <mergeCell ref="AE199:AH199"/>
    <mergeCell ref="AI199:AL199"/>
    <mergeCell ref="AC202:AD202"/>
    <mergeCell ref="AE202:AH202"/>
    <mergeCell ref="AI202:AL202"/>
    <mergeCell ref="AE198:AH198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223:B223"/>
    <mergeCell ref="C223:AB223"/>
    <mergeCell ref="AC223:AD223"/>
    <mergeCell ref="AE223:AH223"/>
    <mergeCell ref="AE194:AH194"/>
    <mergeCell ref="AI223:AL223"/>
    <mergeCell ref="AE217:AH217"/>
    <mergeCell ref="AI217:AL217"/>
    <mergeCell ref="A216:B216"/>
    <mergeCell ref="C216:AB216"/>
    <mergeCell ref="AC216:AD216"/>
    <mergeCell ref="A182:B182"/>
    <mergeCell ref="C182:AB182"/>
    <mergeCell ref="AC182:AD182"/>
    <mergeCell ref="AE182:AH182"/>
    <mergeCell ref="AI182:AL182"/>
    <mergeCell ref="A181:B181"/>
    <mergeCell ref="C181:AB181"/>
    <mergeCell ref="AE183:AH183"/>
    <mergeCell ref="AQ184:AR184"/>
    <mergeCell ref="A158:B158"/>
    <mergeCell ref="AQ161:AR161"/>
    <mergeCell ref="A162:B162"/>
    <mergeCell ref="C162:AB162"/>
    <mergeCell ref="AC162:AD162"/>
    <mergeCell ref="AE162:AH162"/>
    <mergeCell ref="AI161:AL161"/>
    <mergeCell ref="A160:B160"/>
    <mergeCell ref="AC181:AD181"/>
    <mergeCell ref="AE181:AH181"/>
    <mergeCell ref="AI181:AL181"/>
    <mergeCell ref="AQ181:AR181"/>
    <mergeCell ref="AM178:AP178"/>
    <mergeCell ref="AQ178:AR178"/>
    <mergeCell ref="AM177:AP177"/>
    <mergeCell ref="AQ177:AR177"/>
    <mergeCell ref="A178:B178"/>
    <mergeCell ref="C178:AB178"/>
    <mergeCell ref="AC178:AD178"/>
    <mergeCell ref="AI178:AL178"/>
    <mergeCell ref="A177:B177"/>
    <mergeCell ref="C177:AB177"/>
    <mergeCell ref="AC177:AD177"/>
    <mergeCell ref="AQ223:AR223"/>
    <mergeCell ref="AQ225:AR225"/>
    <mergeCell ref="AM159:AP159"/>
    <mergeCell ref="AQ70:AR70"/>
    <mergeCell ref="AM70:AP70"/>
    <mergeCell ref="AQ158:AR158"/>
    <mergeCell ref="AI92:AL92"/>
    <mergeCell ref="AM92:AP92"/>
    <mergeCell ref="AQ92:AR92"/>
    <mergeCell ref="AI130:AL130"/>
    <mergeCell ref="AM183:AP183"/>
    <mergeCell ref="AM181:AP181"/>
    <mergeCell ref="AM179:AP179"/>
    <mergeCell ref="AQ179:AR179"/>
    <mergeCell ref="AM174:AP174"/>
    <mergeCell ref="AI129:AL129"/>
    <mergeCell ref="AM129:AP129"/>
    <mergeCell ref="AQ129:AR129"/>
    <mergeCell ref="AM156:AP156"/>
    <mergeCell ref="AI171:AL171"/>
    <mergeCell ref="AM166:AP166"/>
    <mergeCell ref="AQ166:AR166"/>
    <mergeCell ref="AM165:AP165"/>
    <mergeCell ref="AQ165:AR165"/>
    <mergeCell ref="AM151:AP151"/>
    <mergeCell ref="AQ151:AR151"/>
    <mergeCell ref="AM147:AP147"/>
    <mergeCell ref="AQ147:AR147"/>
    <mergeCell ref="AM143:AP143"/>
    <mergeCell ref="AQ143:AR143"/>
    <mergeCell ref="AM139:AP139"/>
    <mergeCell ref="AI96:AL96"/>
    <mergeCell ref="AQ250:AR250"/>
    <mergeCell ref="AC251:AD251"/>
    <mergeCell ref="AE178:AH178"/>
    <mergeCell ref="AE251:AH251"/>
    <mergeCell ref="AI251:AL251"/>
    <mergeCell ref="AM251:AP251"/>
    <mergeCell ref="AQ251:AR251"/>
    <mergeCell ref="AQ194:AR194"/>
    <mergeCell ref="AQ76:AR76"/>
    <mergeCell ref="AQ157:AR157"/>
    <mergeCell ref="AQ91:AR91"/>
    <mergeCell ref="AQ98:AR98"/>
    <mergeCell ref="AI192:AL192"/>
    <mergeCell ref="AQ193:AR193"/>
    <mergeCell ref="AM184:AP184"/>
    <mergeCell ref="AM194:AP194"/>
    <mergeCell ref="AM97:AP97"/>
    <mergeCell ref="AQ190:AR190"/>
    <mergeCell ref="AI194:AL194"/>
    <mergeCell ref="AM206:AP206"/>
    <mergeCell ref="AQ206:AR206"/>
    <mergeCell ref="AM226:AP226"/>
    <mergeCell ref="AM228:AP228"/>
    <mergeCell ref="AQ228:AR228"/>
    <mergeCell ref="AQ224:AR224"/>
    <mergeCell ref="AM222:AP222"/>
    <mergeCell ref="AQ222:AR222"/>
    <mergeCell ref="AM219:AP219"/>
    <mergeCell ref="AQ219:AR219"/>
    <mergeCell ref="AQ218:AR218"/>
    <mergeCell ref="AQ227:AR227"/>
    <mergeCell ref="AM223:AP223"/>
    <mergeCell ref="AE201:AH201"/>
    <mergeCell ref="A95:B95"/>
    <mergeCell ref="C95:AB95"/>
    <mergeCell ref="AC95:AD95"/>
    <mergeCell ref="AC155:AD155"/>
    <mergeCell ref="AE155:AH155"/>
    <mergeCell ref="AE95:AH95"/>
    <mergeCell ref="AI95:AL95"/>
    <mergeCell ref="A97:B97"/>
    <mergeCell ref="AM95:AP95"/>
    <mergeCell ref="AQ95:AR95"/>
    <mergeCell ref="AC265:AD265"/>
    <mergeCell ref="AE265:AH265"/>
    <mergeCell ref="AI265:AL265"/>
    <mergeCell ref="AM265:AP265"/>
    <mergeCell ref="AM242:AP242"/>
    <mergeCell ref="AI247:AL247"/>
    <mergeCell ref="AM249:AP249"/>
    <mergeCell ref="AM185:AP185"/>
    <mergeCell ref="AE185:AH185"/>
    <mergeCell ref="AI185:AL185"/>
    <mergeCell ref="AM227:AP227"/>
    <mergeCell ref="AQ265:AR265"/>
    <mergeCell ref="AC185:AD185"/>
    <mergeCell ref="AC198:AD198"/>
    <mergeCell ref="AQ192:AR192"/>
    <mergeCell ref="AQ195:AR195"/>
    <mergeCell ref="AQ242:AR242"/>
    <mergeCell ref="AI162:AL162"/>
    <mergeCell ref="A184:B184"/>
    <mergeCell ref="C184:AB184"/>
    <mergeCell ref="AC184:AD184"/>
    <mergeCell ref="C200:AB200"/>
    <mergeCell ref="AC200:AD200"/>
    <mergeCell ref="AE200:AH200"/>
    <mergeCell ref="AQ26:AR26"/>
    <mergeCell ref="AM72:AP72"/>
    <mergeCell ref="AQ72:AR72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C97:AB97"/>
    <mergeCell ref="AC97:AD97"/>
    <mergeCell ref="AE97:AH97"/>
    <mergeCell ref="AI97:AL97"/>
    <mergeCell ref="AQ97:AR97"/>
    <mergeCell ref="AC27:AD27"/>
    <mergeCell ref="AE27:AH27"/>
    <mergeCell ref="A28:B28"/>
    <mergeCell ref="C28:AB28"/>
    <mergeCell ref="AE184:AH184"/>
    <mergeCell ref="AI200:AL200"/>
    <mergeCell ref="AM200:AP200"/>
    <mergeCell ref="AQ200:AR200"/>
    <mergeCell ref="C183:AB183"/>
    <mergeCell ref="AC183:AD183"/>
    <mergeCell ref="AM182:AP182"/>
    <mergeCell ref="AQ182:AR182"/>
    <mergeCell ref="AC255:AD255"/>
    <mergeCell ref="AE255:AH255"/>
    <mergeCell ref="AI255:AL255"/>
    <mergeCell ref="A247:B247"/>
    <mergeCell ref="C247:AB247"/>
    <mergeCell ref="AC247:AD247"/>
    <mergeCell ref="AE247:AH247"/>
    <mergeCell ref="AQ156:AR156"/>
    <mergeCell ref="AM157:AP157"/>
    <mergeCell ref="AM155:AP155"/>
    <mergeCell ref="AQ155:AR155"/>
    <mergeCell ref="AE156:AH156"/>
    <mergeCell ref="AI156:AL156"/>
    <mergeCell ref="C155:AB155"/>
    <mergeCell ref="A257:B257"/>
    <mergeCell ref="C257:AB257"/>
    <mergeCell ref="AC257:AD257"/>
    <mergeCell ref="AE257:AH257"/>
    <mergeCell ref="AI257:AL257"/>
    <mergeCell ref="AM257:AP257"/>
    <mergeCell ref="AQ257:AR257"/>
    <mergeCell ref="AM248:AP248"/>
    <mergeCell ref="AC249:AD249"/>
    <mergeCell ref="AE249:AH249"/>
    <mergeCell ref="AI249:AL249"/>
    <mergeCell ref="AM158:AP158"/>
    <mergeCell ref="AI184:AL184"/>
    <mergeCell ref="A183:B183"/>
    <mergeCell ref="A201:B201"/>
    <mergeCell ref="C201:AB201"/>
    <mergeCell ref="AC201:AD201"/>
    <mergeCell ref="AQ203:AR203"/>
    <mergeCell ref="AI201:AL201"/>
    <mergeCell ref="AI193:AL193"/>
    <mergeCell ref="AE196:AH196"/>
    <mergeCell ref="AI196:AL196"/>
    <mergeCell ref="AQ185:AR185"/>
    <mergeCell ref="AQ183:AR183"/>
    <mergeCell ref="AQ249:AR249"/>
    <mergeCell ref="AQ248:AR248"/>
    <mergeCell ref="AM247:AP247"/>
    <mergeCell ref="A11:B11"/>
    <mergeCell ref="C11:AB11"/>
    <mergeCell ref="AC11:AD11"/>
    <mergeCell ref="AE11:AH11"/>
    <mergeCell ref="AI11:AL11"/>
    <mergeCell ref="AI254:AL254"/>
    <mergeCell ref="AM253:AP253"/>
    <mergeCell ref="AQ253:AR253"/>
    <mergeCell ref="A253:B253"/>
    <mergeCell ref="C253:AB253"/>
    <mergeCell ref="AC253:AD253"/>
    <mergeCell ref="AC254:AD254"/>
    <mergeCell ref="AE254:AH254"/>
    <mergeCell ref="AM35:AP35"/>
    <mergeCell ref="AI35:AL35"/>
    <mergeCell ref="A27:B27"/>
    <mergeCell ref="C27:AB27"/>
    <mergeCell ref="C33:AB33"/>
    <mergeCell ref="AC33:AD33"/>
    <mergeCell ref="AE33:AH33"/>
    <mergeCell ref="A33:B33"/>
    <mergeCell ref="AM33:AP33"/>
    <mergeCell ref="A200:B200"/>
    <mergeCell ref="A125:B125"/>
    <mergeCell ref="C125:AB125"/>
    <mergeCell ref="AC125:AD125"/>
    <mergeCell ref="AE125:AH125"/>
    <mergeCell ref="AI125:AL125"/>
    <mergeCell ref="AC203:AD203"/>
    <mergeCell ref="AE203:AH203"/>
    <mergeCell ref="AI203:AL203"/>
    <mergeCell ref="A156:B156"/>
    <mergeCell ref="AQ258:AR258"/>
    <mergeCell ref="A258:B258"/>
    <mergeCell ref="C258:AB258"/>
    <mergeCell ref="AC258:AD258"/>
    <mergeCell ref="AE258:AH258"/>
    <mergeCell ref="AI258:AL258"/>
    <mergeCell ref="C156:AB156"/>
    <mergeCell ref="AC156:AD156"/>
    <mergeCell ref="A185:B185"/>
    <mergeCell ref="C185:AB185"/>
    <mergeCell ref="A130:B130"/>
    <mergeCell ref="C130:AB130"/>
    <mergeCell ref="AC130:AD130"/>
    <mergeCell ref="AC187:AD187"/>
    <mergeCell ref="AE186:AH186"/>
    <mergeCell ref="AI186:AL186"/>
    <mergeCell ref="AE187:AH187"/>
    <mergeCell ref="AI183:AL183"/>
    <mergeCell ref="AQ130:AR130"/>
    <mergeCell ref="AQ247:AR247"/>
    <mergeCell ref="AM246:AP246"/>
    <mergeCell ref="AQ246:AR246"/>
    <mergeCell ref="AM258:AP258"/>
  </mergeCells>
  <printOptions horizontalCentered="1"/>
  <pageMargins left="0.19685039370078741" right="0.19685039370078741" top="0.59055118110236227" bottom="0.78740157480314965" header="1.1023622047244095" footer="0.51181102362204722"/>
  <pageSetup paperSize="9" scale="65" fitToHeight="0" orientation="portrait" r:id="rId1"/>
  <headerFooter alignWithMargins="0">
    <oddFooter>&amp;P. oldal, összesen: &amp;N</oddFooter>
  </headerFooter>
  <rowBreaks count="8" manualBreakCount="8">
    <brk id="37" max="59" man="1"/>
    <brk id="57" max="59" man="1"/>
    <brk id="103" max="16383" man="1"/>
    <brk id="134" max="16383" man="1"/>
    <brk id="154" max="59" man="1"/>
    <brk id="168" max="59" man="1"/>
    <brk id="208" max="59" man="1"/>
    <brk id="23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</sheetPr>
  <dimension ref="A1:BC228"/>
  <sheetViews>
    <sheetView view="pageBreakPreview" zoomScaleSheetLayoutView="100" workbookViewId="0">
      <pane xSplit="28" ySplit="7" topLeftCell="AC215" activePane="bottomRight" state="frozen"/>
      <selection sqref="A1:BK1"/>
      <selection pane="topRight" sqref="A1:BK1"/>
      <selection pane="bottomLeft" sqref="A1:BK1"/>
      <selection pane="bottomRight" activeCell="AD237" sqref="AD237"/>
    </sheetView>
  </sheetViews>
  <sheetFormatPr defaultRowHeight="12.75" x14ac:dyDescent="0.2"/>
  <cols>
    <col min="1" max="1" width="2.42578125" style="3" customWidth="1"/>
    <col min="2" max="2" width="2.140625" style="3" customWidth="1"/>
    <col min="3" max="24" width="2.7109375" style="1" customWidth="1"/>
    <col min="25" max="25" width="1.5703125" style="1" customWidth="1"/>
    <col min="26" max="28" width="2.7109375" style="1" hidden="1" customWidth="1"/>
    <col min="29" max="29" width="2.7109375" style="1" customWidth="1"/>
    <col min="30" max="30" width="7" style="1" customWidth="1"/>
    <col min="31" max="33" width="2.7109375" style="1" customWidth="1"/>
    <col min="34" max="34" width="9.42578125" style="1" customWidth="1"/>
    <col min="35" max="37" width="2.7109375" style="1" customWidth="1"/>
    <col min="38" max="38" width="11.42578125" style="1" customWidth="1"/>
    <col min="39" max="41" width="2.7109375" style="1" customWidth="1"/>
    <col min="42" max="42" width="12" style="1" customWidth="1"/>
    <col min="43" max="43" width="3.42578125" style="1" customWidth="1"/>
    <col min="44" max="44" width="3.28515625" style="1" customWidth="1"/>
    <col min="45" max="53" width="2.7109375" style="1" customWidth="1"/>
    <col min="54" max="54" width="9.140625" style="1"/>
    <col min="55" max="55" width="9.7109375" style="1" bestFit="1" customWidth="1"/>
    <col min="56" max="16384" width="9.140625" style="1"/>
  </cols>
  <sheetData>
    <row r="1" spans="1:44" ht="28.5" customHeight="1" thickBot="1" x14ac:dyDescent="0.25">
      <c r="A1" s="770" t="s">
        <v>975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</row>
    <row r="2" spans="1:44" ht="28.5" customHeight="1" thickTop="1" thickBot="1" x14ac:dyDescent="0.25">
      <c r="A2" s="856" t="s">
        <v>771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857"/>
      <c r="S2" s="857"/>
      <c r="T2" s="857"/>
      <c r="U2" s="857"/>
      <c r="V2" s="857"/>
      <c r="W2" s="857"/>
      <c r="X2" s="857"/>
      <c r="Y2" s="857"/>
      <c r="Z2" s="857"/>
      <c r="AA2" s="857"/>
      <c r="AB2" s="857"/>
      <c r="AC2" s="857"/>
      <c r="AD2" s="857"/>
      <c r="AE2" s="857"/>
      <c r="AF2" s="857"/>
      <c r="AG2" s="857"/>
      <c r="AH2" s="857"/>
      <c r="AI2" s="857"/>
      <c r="AJ2" s="857"/>
      <c r="AK2" s="857"/>
      <c r="AL2" s="857"/>
      <c r="AM2" s="857"/>
      <c r="AN2" s="857"/>
      <c r="AO2" s="857"/>
      <c r="AP2" s="857"/>
      <c r="AQ2" s="857"/>
      <c r="AR2" s="858"/>
    </row>
    <row r="3" spans="1:44" ht="15" customHeight="1" thickTop="1" x14ac:dyDescent="0.2">
      <c r="A3" s="771" t="s">
        <v>918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72"/>
      <c r="AJ3" s="772"/>
      <c r="AK3" s="772"/>
      <c r="AL3" s="772"/>
      <c r="AM3" s="772"/>
      <c r="AN3" s="772"/>
      <c r="AO3" s="772"/>
      <c r="AP3" s="772"/>
      <c r="AQ3" s="772"/>
      <c r="AR3" s="773"/>
    </row>
    <row r="4" spans="1:44" ht="15.95" customHeight="1" x14ac:dyDescent="0.2">
      <c r="A4" s="497" t="s">
        <v>569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9"/>
    </row>
    <row r="5" spans="1:44" ht="15.95" customHeight="1" x14ac:dyDescent="0.2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503"/>
      <c r="AE5" s="504" t="s">
        <v>456</v>
      </c>
      <c r="AF5" s="504"/>
      <c r="AG5" s="504"/>
      <c r="AH5" s="504"/>
      <c r="AI5" s="504"/>
      <c r="AJ5" s="504"/>
      <c r="AK5" s="504"/>
      <c r="AL5" s="504"/>
      <c r="AM5" s="792" t="s">
        <v>436</v>
      </c>
      <c r="AN5" s="793"/>
      <c r="AO5" s="793"/>
      <c r="AP5" s="794"/>
      <c r="AQ5" s="505" t="s">
        <v>437</v>
      </c>
      <c r="AR5" s="512"/>
    </row>
    <row r="6" spans="1:44" ht="39.75" customHeight="1" x14ac:dyDescent="0.2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503"/>
      <c r="AE6" s="513" t="s">
        <v>455</v>
      </c>
      <c r="AF6" s="514"/>
      <c r="AG6" s="514"/>
      <c r="AH6" s="514"/>
      <c r="AI6" s="513" t="s">
        <v>908</v>
      </c>
      <c r="AJ6" s="514"/>
      <c r="AK6" s="514"/>
      <c r="AL6" s="514"/>
      <c r="AM6" s="795">
        <v>44926</v>
      </c>
      <c r="AN6" s="793"/>
      <c r="AO6" s="793"/>
      <c r="AP6" s="794"/>
      <c r="AQ6" s="505"/>
      <c r="AR6" s="512"/>
    </row>
    <row r="7" spans="1:44" x14ac:dyDescent="0.2">
      <c r="A7" s="510" t="s">
        <v>176</v>
      </c>
      <c r="B7" s="511"/>
      <c r="C7" s="506" t="s">
        <v>177</v>
      </c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6" t="s">
        <v>178</v>
      </c>
      <c r="AD7" s="507"/>
      <c r="AE7" s="506" t="s">
        <v>175</v>
      </c>
      <c r="AF7" s="507"/>
      <c r="AG7" s="507"/>
      <c r="AH7" s="508"/>
      <c r="AI7" s="506" t="s">
        <v>438</v>
      </c>
      <c r="AJ7" s="507"/>
      <c r="AK7" s="507"/>
      <c r="AL7" s="508"/>
      <c r="AM7" s="506" t="s">
        <v>515</v>
      </c>
      <c r="AN7" s="507"/>
      <c r="AO7" s="507"/>
      <c r="AP7" s="508"/>
      <c r="AQ7" s="506" t="s">
        <v>516</v>
      </c>
      <c r="AR7" s="509"/>
    </row>
    <row r="8" spans="1:44" ht="20.100000000000001" customHeight="1" x14ac:dyDescent="0.2">
      <c r="A8" s="436" t="s">
        <v>0</v>
      </c>
      <c r="B8" s="424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61" t="s">
        <v>242</v>
      </c>
      <c r="AD8" s="462"/>
      <c r="AE8" s="487">
        <v>0</v>
      </c>
      <c r="AF8" s="488"/>
      <c r="AG8" s="488"/>
      <c r="AH8" s="489"/>
      <c r="AI8" s="487">
        <v>0</v>
      </c>
      <c r="AJ8" s="488"/>
      <c r="AK8" s="488"/>
      <c r="AL8" s="489"/>
      <c r="AM8" s="487">
        <v>0</v>
      </c>
      <c r="AN8" s="488"/>
      <c r="AO8" s="488"/>
      <c r="AP8" s="489"/>
      <c r="AQ8" s="478" t="str">
        <f t="shared" ref="AQ8:AQ39" si="0">IF(AI8&gt;0,AM8/AI8,"n.é.")</f>
        <v>n.é.</v>
      </c>
      <c r="AR8" s="479"/>
    </row>
    <row r="9" spans="1:44" ht="20.100000000000001" customHeight="1" x14ac:dyDescent="0.2">
      <c r="A9" s="436" t="s">
        <v>1</v>
      </c>
      <c r="B9" s="424"/>
      <c r="C9" s="300" t="s">
        <v>243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2"/>
      <c r="AC9" s="461" t="s">
        <v>244</v>
      </c>
      <c r="AD9" s="462"/>
      <c r="AE9" s="487">
        <v>0</v>
      </c>
      <c r="AF9" s="488"/>
      <c r="AG9" s="488"/>
      <c r="AH9" s="489"/>
      <c r="AI9" s="487">
        <v>0</v>
      </c>
      <c r="AJ9" s="488"/>
      <c r="AK9" s="488"/>
      <c r="AL9" s="489"/>
      <c r="AM9" s="487">
        <v>0</v>
      </c>
      <c r="AN9" s="488"/>
      <c r="AO9" s="488"/>
      <c r="AP9" s="489"/>
      <c r="AQ9" s="478" t="str">
        <f t="shared" si="0"/>
        <v>n.é.</v>
      </c>
      <c r="AR9" s="479"/>
    </row>
    <row r="10" spans="1:44" ht="28.5" customHeight="1" x14ac:dyDescent="0.2">
      <c r="A10" s="436" t="s">
        <v>2</v>
      </c>
      <c r="B10" s="424"/>
      <c r="C10" s="300" t="s">
        <v>245</v>
      </c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2"/>
      <c r="AC10" s="461" t="s">
        <v>246</v>
      </c>
      <c r="AD10" s="462"/>
      <c r="AE10" s="487">
        <v>0</v>
      </c>
      <c r="AF10" s="488"/>
      <c r="AG10" s="488"/>
      <c r="AH10" s="489"/>
      <c r="AI10" s="487">
        <v>0</v>
      </c>
      <c r="AJ10" s="488"/>
      <c r="AK10" s="488"/>
      <c r="AL10" s="489"/>
      <c r="AM10" s="487">
        <v>0</v>
      </c>
      <c r="AN10" s="488"/>
      <c r="AO10" s="488"/>
      <c r="AP10" s="489"/>
      <c r="AQ10" s="478" t="str">
        <f t="shared" si="0"/>
        <v>n.é.</v>
      </c>
      <c r="AR10" s="479"/>
    </row>
    <row r="11" spans="1:44" ht="20.100000000000001" customHeight="1" x14ac:dyDescent="0.2">
      <c r="A11" s="436" t="s">
        <v>3</v>
      </c>
      <c r="B11" s="424"/>
      <c r="C11" s="300" t="s">
        <v>247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2"/>
      <c r="AC11" s="461" t="s">
        <v>248</v>
      </c>
      <c r="AD11" s="462"/>
      <c r="AE11" s="487">
        <v>0</v>
      </c>
      <c r="AF11" s="488"/>
      <c r="AG11" s="488"/>
      <c r="AH11" s="489"/>
      <c r="AI11" s="487">
        <v>0</v>
      </c>
      <c r="AJ11" s="488"/>
      <c r="AK11" s="488"/>
      <c r="AL11" s="489"/>
      <c r="AM11" s="487">
        <v>0</v>
      </c>
      <c r="AN11" s="488"/>
      <c r="AO11" s="488"/>
      <c r="AP11" s="489"/>
      <c r="AQ11" s="478" t="str">
        <f t="shared" si="0"/>
        <v>n.é.</v>
      </c>
      <c r="AR11" s="479"/>
    </row>
    <row r="12" spans="1:44" ht="20.100000000000001" customHeight="1" x14ac:dyDescent="0.2">
      <c r="A12" s="436" t="s">
        <v>4</v>
      </c>
      <c r="B12" s="424"/>
      <c r="C12" s="300" t="s">
        <v>574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2"/>
      <c r="AC12" s="461" t="s">
        <v>249</v>
      </c>
      <c r="AD12" s="462"/>
      <c r="AE12" s="487">
        <v>0</v>
      </c>
      <c r="AF12" s="488"/>
      <c r="AG12" s="488"/>
      <c r="AH12" s="489"/>
      <c r="AI12" s="487">
        <v>0</v>
      </c>
      <c r="AJ12" s="488"/>
      <c r="AK12" s="488"/>
      <c r="AL12" s="489"/>
      <c r="AM12" s="487">
        <v>0</v>
      </c>
      <c r="AN12" s="488"/>
      <c r="AO12" s="488"/>
      <c r="AP12" s="489"/>
      <c r="AQ12" s="478" t="str">
        <f t="shared" si="0"/>
        <v>n.é.</v>
      </c>
      <c r="AR12" s="479"/>
    </row>
    <row r="13" spans="1:44" ht="20.100000000000001" customHeight="1" x14ac:dyDescent="0.2">
      <c r="A13" s="436" t="s">
        <v>5</v>
      </c>
      <c r="B13" s="424"/>
      <c r="C13" s="300" t="s">
        <v>575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2"/>
      <c r="AC13" s="461" t="s">
        <v>250</v>
      </c>
      <c r="AD13" s="462"/>
      <c r="AE13" s="487">
        <v>0</v>
      </c>
      <c r="AF13" s="488"/>
      <c r="AG13" s="488"/>
      <c r="AH13" s="489"/>
      <c r="AI13" s="487">
        <v>0</v>
      </c>
      <c r="AJ13" s="488"/>
      <c r="AK13" s="488"/>
      <c r="AL13" s="489"/>
      <c r="AM13" s="487">
        <v>0</v>
      </c>
      <c r="AN13" s="488"/>
      <c r="AO13" s="488"/>
      <c r="AP13" s="489"/>
      <c r="AQ13" s="478" t="str">
        <f t="shared" si="0"/>
        <v>n.é.</v>
      </c>
      <c r="AR13" s="479"/>
    </row>
    <row r="14" spans="1:44" s="2" customFormat="1" ht="20.100000000000001" customHeight="1" x14ac:dyDescent="0.2">
      <c r="A14" s="435" t="s">
        <v>6</v>
      </c>
      <c r="B14" s="425"/>
      <c r="C14" s="374" t="s">
        <v>251</v>
      </c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6"/>
      <c r="AC14" s="482" t="s">
        <v>252</v>
      </c>
      <c r="AD14" s="483"/>
      <c r="AE14" s="456">
        <f>SUM(AE8:AH13)</f>
        <v>0</v>
      </c>
      <c r="AF14" s="457"/>
      <c r="AG14" s="457"/>
      <c r="AH14" s="458"/>
      <c r="AI14" s="456">
        <v>0</v>
      </c>
      <c r="AJ14" s="457"/>
      <c r="AK14" s="457"/>
      <c r="AL14" s="458"/>
      <c r="AM14" s="456">
        <v>0</v>
      </c>
      <c r="AN14" s="457"/>
      <c r="AO14" s="457"/>
      <c r="AP14" s="458"/>
      <c r="AQ14" s="480" t="str">
        <f t="shared" si="0"/>
        <v>n.é.</v>
      </c>
      <c r="AR14" s="481"/>
    </row>
    <row r="15" spans="1:44" ht="20.100000000000001" customHeight="1" x14ac:dyDescent="0.2">
      <c r="A15" s="436" t="s">
        <v>7</v>
      </c>
      <c r="B15" s="424"/>
      <c r="C15" s="300" t="s">
        <v>253</v>
      </c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2"/>
      <c r="AC15" s="461" t="s">
        <v>254</v>
      </c>
      <c r="AD15" s="462"/>
      <c r="AE15" s="487">
        <v>0</v>
      </c>
      <c r="AF15" s="488"/>
      <c r="AG15" s="488"/>
      <c r="AH15" s="489"/>
      <c r="AI15" s="487">
        <v>0</v>
      </c>
      <c r="AJ15" s="488"/>
      <c r="AK15" s="488"/>
      <c r="AL15" s="489"/>
      <c r="AM15" s="487">
        <v>0</v>
      </c>
      <c r="AN15" s="488"/>
      <c r="AO15" s="488"/>
      <c r="AP15" s="489"/>
      <c r="AQ15" s="478" t="str">
        <f t="shared" si="0"/>
        <v>n.é.</v>
      </c>
      <c r="AR15" s="479"/>
    </row>
    <row r="16" spans="1:44" ht="20.100000000000001" customHeight="1" x14ac:dyDescent="0.2">
      <c r="A16" s="436" t="s">
        <v>8</v>
      </c>
      <c r="B16" s="424"/>
      <c r="C16" s="300" t="s">
        <v>426</v>
      </c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2"/>
      <c r="AC16" s="461" t="s">
        <v>255</v>
      </c>
      <c r="AD16" s="462"/>
      <c r="AE16" s="487">
        <v>0</v>
      </c>
      <c r="AF16" s="488"/>
      <c r="AG16" s="488"/>
      <c r="AH16" s="489"/>
      <c r="AI16" s="487">
        <v>0</v>
      </c>
      <c r="AJ16" s="488"/>
      <c r="AK16" s="488"/>
      <c r="AL16" s="489"/>
      <c r="AM16" s="487">
        <v>0</v>
      </c>
      <c r="AN16" s="488"/>
      <c r="AO16" s="488"/>
      <c r="AP16" s="489"/>
      <c r="AQ16" s="478" t="str">
        <f t="shared" si="0"/>
        <v>n.é.</v>
      </c>
      <c r="AR16" s="479"/>
    </row>
    <row r="17" spans="1:44" ht="20.100000000000001" customHeight="1" x14ac:dyDescent="0.2">
      <c r="A17" s="436" t="s">
        <v>9</v>
      </c>
      <c r="B17" s="424"/>
      <c r="C17" s="300" t="s">
        <v>427</v>
      </c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2"/>
      <c r="AC17" s="461" t="s">
        <v>256</v>
      </c>
      <c r="AD17" s="462"/>
      <c r="AE17" s="487">
        <v>0</v>
      </c>
      <c r="AF17" s="488"/>
      <c r="AG17" s="488"/>
      <c r="AH17" s="489"/>
      <c r="AI17" s="487">
        <v>0</v>
      </c>
      <c r="AJ17" s="488"/>
      <c r="AK17" s="488"/>
      <c r="AL17" s="489"/>
      <c r="AM17" s="487">
        <v>0</v>
      </c>
      <c r="AN17" s="488"/>
      <c r="AO17" s="488"/>
      <c r="AP17" s="489"/>
      <c r="AQ17" s="478" t="str">
        <f t="shared" si="0"/>
        <v>n.é.</v>
      </c>
      <c r="AR17" s="479"/>
    </row>
    <row r="18" spans="1:44" ht="20.100000000000001" customHeight="1" x14ac:dyDescent="0.2">
      <c r="A18" s="436" t="s">
        <v>10</v>
      </c>
      <c r="B18" s="424"/>
      <c r="C18" s="300" t="s">
        <v>428</v>
      </c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2"/>
      <c r="AC18" s="461" t="s">
        <v>257</v>
      </c>
      <c r="AD18" s="462"/>
      <c r="AE18" s="487">
        <v>0</v>
      </c>
      <c r="AF18" s="488"/>
      <c r="AG18" s="488"/>
      <c r="AH18" s="489"/>
      <c r="AI18" s="487">
        <v>0</v>
      </c>
      <c r="AJ18" s="488"/>
      <c r="AK18" s="488"/>
      <c r="AL18" s="489"/>
      <c r="AM18" s="487">
        <v>0</v>
      </c>
      <c r="AN18" s="488"/>
      <c r="AO18" s="488"/>
      <c r="AP18" s="489"/>
      <c r="AQ18" s="478" t="str">
        <f t="shared" si="0"/>
        <v>n.é.</v>
      </c>
      <c r="AR18" s="479"/>
    </row>
    <row r="19" spans="1:44" ht="20.100000000000001" customHeight="1" x14ac:dyDescent="0.2">
      <c r="A19" s="436" t="s">
        <v>11</v>
      </c>
      <c r="B19" s="424"/>
      <c r="C19" s="300" t="s">
        <v>258</v>
      </c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2"/>
      <c r="AC19" s="461" t="s">
        <v>259</v>
      </c>
      <c r="AD19" s="462"/>
      <c r="AE19" s="487">
        <v>0</v>
      </c>
      <c r="AF19" s="488"/>
      <c r="AG19" s="488"/>
      <c r="AH19" s="489"/>
      <c r="AI19" s="487">
        <v>0</v>
      </c>
      <c r="AJ19" s="488"/>
      <c r="AK19" s="488"/>
      <c r="AL19" s="489"/>
      <c r="AM19" s="487">
        <v>0</v>
      </c>
      <c r="AN19" s="488"/>
      <c r="AO19" s="488"/>
      <c r="AP19" s="489"/>
      <c r="AQ19" s="478" t="str">
        <f t="shared" si="0"/>
        <v>n.é.</v>
      </c>
      <c r="AR19" s="479"/>
    </row>
    <row r="20" spans="1:44" s="2" customFormat="1" ht="20.100000000000001" customHeight="1" x14ac:dyDescent="0.2">
      <c r="A20" s="435" t="s">
        <v>12</v>
      </c>
      <c r="B20" s="425"/>
      <c r="C20" s="374" t="s">
        <v>260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6"/>
      <c r="AC20" s="482" t="s">
        <v>261</v>
      </c>
      <c r="AD20" s="483"/>
      <c r="AE20" s="456">
        <f>SUM(AE14:AH19)</f>
        <v>0</v>
      </c>
      <c r="AF20" s="457"/>
      <c r="AG20" s="457"/>
      <c r="AH20" s="458"/>
      <c r="AI20" s="456">
        <v>0</v>
      </c>
      <c r="AJ20" s="457"/>
      <c r="AK20" s="457"/>
      <c r="AL20" s="458"/>
      <c r="AM20" s="456">
        <v>0</v>
      </c>
      <c r="AN20" s="457"/>
      <c r="AO20" s="457"/>
      <c r="AP20" s="458"/>
      <c r="AQ20" s="480" t="str">
        <f t="shared" si="0"/>
        <v>n.é.</v>
      </c>
      <c r="AR20" s="481"/>
    </row>
    <row r="21" spans="1:44" ht="20.100000000000001" customHeight="1" x14ac:dyDescent="0.2">
      <c r="A21" s="436" t="s">
        <v>13</v>
      </c>
      <c r="B21" s="424"/>
      <c r="C21" s="300" t="s">
        <v>262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2"/>
      <c r="AC21" s="461" t="s">
        <v>263</v>
      </c>
      <c r="AD21" s="462"/>
      <c r="AE21" s="487">
        <v>0</v>
      </c>
      <c r="AF21" s="488"/>
      <c r="AG21" s="488"/>
      <c r="AH21" s="489"/>
      <c r="AI21" s="487">
        <v>0</v>
      </c>
      <c r="AJ21" s="488"/>
      <c r="AK21" s="488"/>
      <c r="AL21" s="489"/>
      <c r="AM21" s="487">
        <v>0</v>
      </c>
      <c r="AN21" s="488"/>
      <c r="AO21" s="488"/>
      <c r="AP21" s="489"/>
      <c r="AQ21" s="478" t="str">
        <f t="shared" si="0"/>
        <v>n.é.</v>
      </c>
      <c r="AR21" s="479"/>
    </row>
    <row r="22" spans="1:44" ht="25.5" customHeight="1" x14ac:dyDescent="0.2">
      <c r="A22" s="436" t="s">
        <v>14</v>
      </c>
      <c r="B22" s="424"/>
      <c r="C22" s="300" t="s">
        <v>429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2"/>
      <c r="AC22" s="461" t="s">
        <v>264</v>
      </c>
      <c r="AD22" s="462"/>
      <c r="AE22" s="487">
        <v>0</v>
      </c>
      <c r="AF22" s="488"/>
      <c r="AG22" s="488"/>
      <c r="AH22" s="489"/>
      <c r="AI22" s="487">
        <v>0</v>
      </c>
      <c r="AJ22" s="488"/>
      <c r="AK22" s="488"/>
      <c r="AL22" s="489"/>
      <c r="AM22" s="487">
        <v>0</v>
      </c>
      <c r="AN22" s="488"/>
      <c r="AO22" s="488"/>
      <c r="AP22" s="489"/>
      <c r="AQ22" s="478" t="str">
        <f t="shared" si="0"/>
        <v>n.é.</v>
      </c>
      <c r="AR22" s="479"/>
    </row>
    <row r="23" spans="1:44" ht="34.5" customHeight="1" x14ac:dyDescent="0.2">
      <c r="A23" s="436" t="s">
        <v>15</v>
      </c>
      <c r="B23" s="424"/>
      <c r="C23" s="300" t="s">
        <v>430</v>
      </c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2"/>
      <c r="AC23" s="461" t="s">
        <v>265</v>
      </c>
      <c r="AD23" s="462"/>
      <c r="AE23" s="487">
        <v>0</v>
      </c>
      <c r="AF23" s="488"/>
      <c r="AG23" s="488"/>
      <c r="AH23" s="489"/>
      <c r="AI23" s="487">
        <v>0</v>
      </c>
      <c r="AJ23" s="488"/>
      <c r="AK23" s="488"/>
      <c r="AL23" s="489"/>
      <c r="AM23" s="487">
        <v>0</v>
      </c>
      <c r="AN23" s="488"/>
      <c r="AO23" s="488"/>
      <c r="AP23" s="489"/>
      <c r="AQ23" s="478" t="str">
        <f t="shared" si="0"/>
        <v>n.é.</v>
      </c>
      <c r="AR23" s="479"/>
    </row>
    <row r="24" spans="1:44" ht="27.75" customHeight="1" x14ac:dyDescent="0.2">
      <c r="A24" s="436" t="s">
        <v>53</v>
      </c>
      <c r="B24" s="424"/>
      <c r="C24" s="300" t="s">
        <v>431</v>
      </c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2"/>
      <c r="AC24" s="461" t="s">
        <v>266</v>
      </c>
      <c r="AD24" s="462"/>
      <c r="AE24" s="487">
        <v>0</v>
      </c>
      <c r="AF24" s="488"/>
      <c r="AG24" s="488"/>
      <c r="AH24" s="489"/>
      <c r="AI24" s="487">
        <v>0</v>
      </c>
      <c r="AJ24" s="488"/>
      <c r="AK24" s="488"/>
      <c r="AL24" s="489"/>
      <c r="AM24" s="487">
        <v>0</v>
      </c>
      <c r="AN24" s="488"/>
      <c r="AO24" s="488"/>
      <c r="AP24" s="489"/>
      <c r="AQ24" s="478" t="str">
        <f t="shared" si="0"/>
        <v>n.é.</v>
      </c>
      <c r="AR24" s="479"/>
    </row>
    <row r="25" spans="1:44" ht="24" customHeight="1" x14ac:dyDescent="0.2">
      <c r="A25" s="436" t="s">
        <v>54</v>
      </c>
      <c r="B25" s="424"/>
      <c r="C25" s="300" t="s">
        <v>267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2"/>
      <c r="AC25" s="461" t="s">
        <v>268</v>
      </c>
      <c r="AD25" s="462"/>
      <c r="AE25" s="487">
        <v>0</v>
      </c>
      <c r="AF25" s="488"/>
      <c r="AG25" s="488"/>
      <c r="AH25" s="489"/>
      <c r="AI25" s="487">
        <v>0</v>
      </c>
      <c r="AJ25" s="488"/>
      <c r="AK25" s="488"/>
      <c r="AL25" s="489"/>
      <c r="AM25" s="487">
        <v>0</v>
      </c>
      <c r="AN25" s="488"/>
      <c r="AO25" s="488"/>
      <c r="AP25" s="489"/>
      <c r="AQ25" s="478" t="str">
        <f t="shared" si="0"/>
        <v>n.é.</v>
      </c>
      <c r="AR25" s="479"/>
    </row>
    <row r="26" spans="1:44" s="2" customFormat="1" ht="37.5" customHeight="1" x14ac:dyDescent="0.2">
      <c r="A26" s="435" t="s">
        <v>55</v>
      </c>
      <c r="B26" s="425"/>
      <c r="C26" s="374" t="s">
        <v>269</v>
      </c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6"/>
      <c r="AC26" s="482" t="s">
        <v>270</v>
      </c>
      <c r="AD26" s="483"/>
      <c r="AE26" s="456">
        <f>SUM(AE21:AH25)</f>
        <v>0</v>
      </c>
      <c r="AF26" s="457"/>
      <c r="AG26" s="457"/>
      <c r="AH26" s="458"/>
      <c r="AI26" s="456">
        <v>0</v>
      </c>
      <c r="AJ26" s="457"/>
      <c r="AK26" s="457"/>
      <c r="AL26" s="458"/>
      <c r="AM26" s="456">
        <v>0</v>
      </c>
      <c r="AN26" s="457"/>
      <c r="AO26" s="457"/>
      <c r="AP26" s="458"/>
      <c r="AQ26" s="480" t="str">
        <f t="shared" si="0"/>
        <v>n.é.</v>
      </c>
      <c r="AR26" s="481"/>
    </row>
    <row r="27" spans="1:44" ht="20.100000000000001" customHeight="1" x14ac:dyDescent="0.2">
      <c r="A27" s="436" t="s">
        <v>56</v>
      </c>
      <c r="B27" s="424"/>
      <c r="C27" s="300" t="s">
        <v>271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2"/>
      <c r="AC27" s="461" t="s">
        <v>272</v>
      </c>
      <c r="AD27" s="462"/>
      <c r="AE27" s="487">
        <v>0</v>
      </c>
      <c r="AF27" s="488"/>
      <c r="AG27" s="488"/>
      <c r="AH27" s="489"/>
      <c r="AI27" s="487">
        <v>0</v>
      </c>
      <c r="AJ27" s="488"/>
      <c r="AK27" s="488"/>
      <c r="AL27" s="489"/>
      <c r="AM27" s="692">
        <v>0</v>
      </c>
      <c r="AN27" s="693"/>
      <c r="AO27" s="693"/>
      <c r="AP27" s="694"/>
      <c r="AQ27" s="478" t="str">
        <f t="shared" si="0"/>
        <v>n.é.</v>
      </c>
      <c r="AR27" s="479"/>
    </row>
    <row r="28" spans="1:44" ht="20.100000000000001" customHeight="1" x14ac:dyDescent="0.2">
      <c r="A28" s="436" t="s">
        <v>106</v>
      </c>
      <c r="B28" s="424"/>
      <c r="C28" s="300" t="s">
        <v>273</v>
      </c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2"/>
      <c r="AC28" s="461" t="s">
        <v>274</v>
      </c>
      <c r="AD28" s="462"/>
      <c r="AE28" s="487">
        <v>0</v>
      </c>
      <c r="AF28" s="488"/>
      <c r="AG28" s="488"/>
      <c r="AH28" s="489"/>
      <c r="AI28" s="487">
        <v>0</v>
      </c>
      <c r="AJ28" s="488"/>
      <c r="AK28" s="488"/>
      <c r="AL28" s="489"/>
      <c r="AM28" s="692">
        <v>0</v>
      </c>
      <c r="AN28" s="693"/>
      <c r="AO28" s="693"/>
      <c r="AP28" s="694"/>
      <c r="AQ28" s="478" t="str">
        <f t="shared" si="0"/>
        <v>n.é.</v>
      </c>
      <c r="AR28" s="479"/>
    </row>
    <row r="29" spans="1:44" s="2" customFormat="1" ht="20.100000000000001" customHeight="1" x14ac:dyDescent="0.2">
      <c r="A29" s="435" t="s">
        <v>107</v>
      </c>
      <c r="B29" s="425"/>
      <c r="C29" s="374" t="s">
        <v>275</v>
      </c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6"/>
      <c r="AC29" s="482" t="s">
        <v>276</v>
      </c>
      <c r="AD29" s="483"/>
      <c r="AE29" s="456">
        <f>SUM(AE27:AH28)</f>
        <v>0</v>
      </c>
      <c r="AF29" s="457"/>
      <c r="AG29" s="457"/>
      <c r="AH29" s="458"/>
      <c r="AI29" s="456">
        <v>0</v>
      </c>
      <c r="AJ29" s="457"/>
      <c r="AK29" s="457"/>
      <c r="AL29" s="458"/>
      <c r="AM29" s="456">
        <v>0</v>
      </c>
      <c r="AN29" s="457"/>
      <c r="AO29" s="457"/>
      <c r="AP29" s="458"/>
      <c r="AQ29" s="480" t="str">
        <f t="shared" si="0"/>
        <v>n.é.</v>
      </c>
      <c r="AR29" s="481"/>
    </row>
    <row r="30" spans="1:44" ht="20.100000000000001" customHeight="1" x14ac:dyDescent="0.2">
      <c r="A30" s="436" t="s">
        <v>179</v>
      </c>
      <c r="B30" s="424"/>
      <c r="C30" s="300" t="s">
        <v>277</v>
      </c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2"/>
      <c r="AC30" s="461" t="s">
        <v>278</v>
      </c>
      <c r="AD30" s="462"/>
      <c r="AE30" s="487">
        <v>0</v>
      </c>
      <c r="AF30" s="488"/>
      <c r="AG30" s="488"/>
      <c r="AH30" s="489"/>
      <c r="AI30" s="487">
        <v>0</v>
      </c>
      <c r="AJ30" s="488"/>
      <c r="AK30" s="488"/>
      <c r="AL30" s="489"/>
      <c r="AM30" s="487">
        <v>0</v>
      </c>
      <c r="AN30" s="488"/>
      <c r="AO30" s="488"/>
      <c r="AP30" s="489"/>
      <c r="AQ30" s="478" t="str">
        <f t="shared" si="0"/>
        <v>n.é.</v>
      </c>
      <c r="AR30" s="479"/>
    </row>
    <row r="31" spans="1:44" ht="20.100000000000001" customHeight="1" x14ac:dyDescent="0.2">
      <c r="A31" s="436" t="s">
        <v>180</v>
      </c>
      <c r="B31" s="424"/>
      <c r="C31" s="300" t="s">
        <v>279</v>
      </c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2"/>
      <c r="AC31" s="461" t="s">
        <v>280</v>
      </c>
      <c r="AD31" s="462"/>
      <c r="AE31" s="487">
        <v>0</v>
      </c>
      <c r="AF31" s="488"/>
      <c r="AG31" s="488"/>
      <c r="AH31" s="489"/>
      <c r="AI31" s="487">
        <v>0</v>
      </c>
      <c r="AJ31" s="488"/>
      <c r="AK31" s="488"/>
      <c r="AL31" s="489"/>
      <c r="AM31" s="487">
        <v>0</v>
      </c>
      <c r="AN31" s="488"/>
      <c r="AO31" s="488"/>
      <c r="AP31" s="489"/>
      <c r="AQ31" s="478" t="str">
        <f t="shared" si="0"/>
        <v>n.é.</v>
      </c>
      <c r="AR31" s="479"/>
    </row>
    <row r="32" spans="1:44" ht="20.100000000000001" customHeight="1" x14ac:dyDescent="0.2">
      <c r="A32" s="436" t="s">
        <v>181</v>
      </c>
      <c r="B32" s="424"/>
      <c r="C32" s="300" t="s">
        <v>281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2"/>
      <c r="AC32" s="461" t="s">
        <v>282</v>
      </c>
      <c r="AD32" s="462"/>
      <c r="AE32" s="487">
        <v>0</v>
      </c>
      <c r="AF32" s="488"/>
      <c r="AG32" s="488"/>
      <c r="AH32" s="489"/>
      <c r="AI32" s="487">
        <v>0</v>
      </c>
      <c r="AJ32" s="488"/>
      <c r="AK32" s="488"/>
      <c r="AL32" s="489"/>
      <c r="AM32" s="487">
        <v>0</v>
      </c>
      <c r="AN32" s="488"/>
      <c r="AO32" s="488"/>
      <c r="AP32" s="489"/>
      <c r="AQ32" s="478" t="str">
        <f t="shared" si="0"/>
        <v>n.é.</v>
      </c>
      <c r="AR32" s="479"/>
    </row>
    <row r="33" spans="1:55" ht="20.100000000000001" customHeight="1" x14ac:dyDescent="0.2">
      <c r="A33" s="436" t="s">
        <v>182</v>
      </c>
      <c r="B33" s="424"/>
      <c r="C33" s="300" t="s">
        <v>283</v>
      </c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2"/>
      <c r="AC33" s="461" t="s">
        <v>284</v>
      </c>
      <c r="AD33" s="462"/>
      <c r="AE33" s="487">
        <v>0</v>
      </c>
      <c r="AF33" s="488"/>
      <c r="AG33" s="488"/>
      <c r="AH33" s="489"/>
      <c r="AI33" s="487">
        <v>0</v>
      </c>
      <c r="AJ33" s="488"/>
      <c r="AK33" s="488"/>
      <c r="AL33" s="489"/>
      <c r="AM33" s="487">
        <v>0</v>
      </c>
      <c r="AN33" s="488"/>
      <c r="AO33" s="488"/>
      <c r="AP33" s="489"/>
      <c r="AQ33" s="478" t="str">
        <f t="shared" si="0"/>
        <v>n.é.</v>
      </c>
      <c r="AR33" s="479"/>
    </row>
    <row r="34" spans="1:55" ht="20.100000000000001" customHeight="1" x14ac:dyDescent="0.2">
      <c r="A34" s="436" t="s">
        <v>183</v>
      </c>
      <c r="B34" s="424"/>
      <c r="C34" s="300" t="s">
        <v>285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2"/>
      <c r="AC34" s="461" t="s">
        <v>286</v>
      </c>
      <c r="AD34" s="462"/>
      <c r="AE34" s="487">
        <v>0</v>
      </c>
      <c r="AF34" s="488"/>
      <c r="AG34" s="488"/>
      <c r="AH34" s="489"/>
      <c r="AI34" s="487">
        <v>0</v>
      </c>
      <c r="AJ34" s="488"/>
      <c r="AK34" s="488"/>
      <c r="AL34" s="489"/>
      <c r="AM34" s="487">
        <v>0</v>
      </c>
      <c r="AN34" s="488"/>
      <c r="AO34" s="488"/>
      <c r="AP34" s="489"/>
      <c r="AQ34" s="478" t="str">
        <f t="shared" si="0"/>
        <v>n.é.</v>
      </c>
      <c r="AR34" s="479"/>
    </row>
    <row r="35" spans="1:55" ht="20.100000000000001" customHeight="1" x14ac:dyDescent="0.2">
      <c r="A35" s="436" t="s">
        <v>184</v>
      </c>
      <c r="B35" s="424"/>
      <c r="C35" s="300" t="s">
        <v>287</v>
      </c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2"/>
      <c r="AC35" s="461" t="s">
        <v>288</v>
      </c>
      <c r="AD35" s="462"/>
      <c r="AE35" s="487">
        <v>0</v>
      </c>
      <c r="AF35" s="488"/>
      <c r="AG35" s="488"/>
      <c r="AH35" s="489"/>
      <c r="AI35" s="487">
        <v>0</v>
      </c>
      <c r="AJ35" s="488"/>
      <c r="AK35" s="488"/>
      <c r="AL35" s="489"/>
      <c r="AM35" s="487">
        <v>0</v>
      </c>
      <c r="AN35" s="488"/>
      <c r="AO35" s="488"/>
      <c r="AP35" s="489"/>
      <c r="AQ35" s="478" t="str">
        <f t="shared" si="0"/>
        <v>n.é.</v>
      </c>
      <c r="AR35" s="479"/>
    </row>
    <row r="36" spans="1:55" ht="20.100000000000001" customHeight="1" x14ac:dyDescent="0.2">
      <c r="A36" s="436" t="s">
        <v>185</v>
      </c>
      <c r="B36" s="424"/>
      <c r="C36" s="300" t="s">
        <v>289</v>
      </c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2"/>
      <c r="AC36" s="461" t="s">
        <v>290</v>
      </c>
      <c r="AD36" s="462"/>
      <c r="AE36" s="487">
        <v>0</v>
      </c>
      <c r="AF36" s="488"/>
      <c r="AG36" s="488"/>
      <c r="AH36" s="489"/>
      <c r="AI36" s="487">
        <v>0</v>
      </c>
      <c r="AJ36" s="488"/>
      <c r="AK36" s="488"/>
      <c r="AL36" s="489"/>
      <c r="AM36" s="487">
        <v>0</v>
      </c>
      <c r="AN36" s="488"/>
      <c r="AO36" s="488"/>
      <c r="AP36" s="489"/>
      <c r="AQ36" s="478" t="str">
        <f t="shared" si="0"/>
        <v>n.é.</v>
      </c>
      <c r="AR36" s="479"/>
    </row>
    <row r="37" spans="1:55" ht="20.100000000000001" customHeight="1" x14ac:dyDescent="0.2">
      <c r="A37" s="436" t="s">
        <v>186</v>
      </c>
      <c r="B37" s="424"/>
      <c r="C37" s="300" t="s">
        <v>291</v>
      </c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2"/>
      <c r="AC37" s="461" t="s">
        <v>292</v>
      </c>
      <c r="AD37" s="462"/>
      <c r="AE37" s="487">
        <v>0</v>
      </c>
      <c r="AF37" s="488"/>
      <c r="AG37" s="488"/>
      <c r="AH37" s="489"/>
      <c r="AI37" s="487">
        <v>0</v>
      </c>
      <c r="AJ37" s="488"/>
      <c r="AK37" s="488"/>
      <c r="AL37" s="489"/>
      <c r="AM37" s="487">
        <v>0</v>
      </c>
      <c r="AN37" s="488"/>
      <c r="AO37" s="488"/>
      <c r="AP37" s="489"/>
      <c r="AQ37" s="478" t="str">
        <f t="shared" si="0"/>
        <v>n.é.</v>
      </c>
      <c r="AR37" s="479"/>
    </row>
    <row r="38" spans="1:55" s="2" customFormat="1" ht="20.100000000000001" customHeight="1" x14ac:dyDescent="0.2">
      <c r="A38" s="435" t="s">
        <v>187</v>
      </c>
      <c r="B38" s="425"/>
      <c r="C38" s="374" t="s">
        <v>293</v>
      </c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6"/>
      <c r="AC38" s="482" t="s">
        <v>294</v>
      </c>
      <c r="AD38" s="483"/>
      <c r="AE38" s="456">
        <f>SUM(AE33:AH37)</f>
        <v>0</v>
      </c>
      <c r="AF38" s="457"/>
      <c r="AG38" s="457"/>
      <c r="AH38" s="458"/>
      <c r="AI38" s="456">
        <v>0</v>
      </c>
      <c r="AJ38" s="457"/>
      <c r="AK38" s="457"/>
      <c r="AL38" s="458"/>
      <c r="AM38" s="456">
        <v>0</v>
      </c>
      <c r="AN38" s="457"/>
      <c r="AO38" s="457"/>
      <c r="AP38" s="458"/>
      <c r="AQ38" s="480" t="str">
        <f t="shared" si="0"/>
        <v>n.é.</v>
      </c>
      <c r="AR38" s="481"/>
    </row>
    <row r="39" spans="1:55" ht="20.100000000000001" customHeight="1" x14ac:dyDescent="0.2">
      <c r="A39" s="436" t="s">
        <v>188</v>
      </c>
      <c r="B39" s="424"/>
      <c r="C39" s="300" t="s">
        <v>295</v>
      </c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2"/>
      <c r="AC39" s="461" t="s">
        <v>296</v>
      </c>
      <c r="AD39" s="462"/>
      <c r="AE39" s="487">
        <v>0</v>
      </c>
      <c r="AF39" s="488"/>
      <c r="AG39" s="488"/>
      <c r="AH39" s="489"/>
      <c r="AI39" s="487">
        <v>0</v>
      </c>
      <c r="AJ39" s="488"/>
      <c r="AK39" s="488"/>
      <c r="AL39" s="489"/>
      <c r="AM39" s="692">
        <v>0</v>
      </c>
      <c r="AN39" s="693"/>
      <c r="AO39" s="693"/>
      <c r="AP39" s="694"/>
      <c r="AQ39" s="478" t="str">
        <f t="shared" si="0"/>
        <v>n.é.</v>
      </c>
      <c r="AR39" s="479"/>
    </row>
    <row r="40" spans="1:55" s="2" customFormat="1" ht="20.100000000000001" customHeight="1" x14ac:dyDescent="0.2">
      <c r="A40" s="435" t="s">
        <v>189</v>
      </c>
      <c r="B40" s="425"/>
      <c r="C40" s="374" t="s">
        <v>297</v>
      </c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  <c r="AB40" s="376"/>
      <c r="AC40" s="482" t="s">
        <v>298</v>
      </c>
      <c r="AD40" s="483"/>
      <c r="AE40" s="456">
        <f>SUM(AE29:AH32,AE38:AH39)</f>
        <v>0</v>
      </c>
      <c r="AF40" s="457"/>
      <c r="AG40" s="457"/>
      <c r="AH40" s="458"/>
      <c r="AI40" s="456">
        <v>0</v>
      </c>
      <c r="AJ40" s="457"/>
      <c r="AK40" s="457"/>
      <c r="AL40" s="458"/>
      <c r="AM40" s="456">
        <v>0</v>
      </c>
      <c r="AN40" s="457"/>
      <c r="AO40" s="457"/>
      <c r="AP40" s="458"/>
      <c r="AQ40" s="480" t="str">
        <f t="shared" ref="AQ40:AQ71" si="1">IF(AI40&gt;0,AM40/AI40,"n.é.")</f>
        <v>n.é.</v>
      </c>
      <c r="AR40" s="481"/>
    </row>
    <row r="41" spans="1:55" ht="20.100000000000001" customHeight="1" x14ac:dyDescent="0.2">
      <c r="A41" s="436" t="s">
        <v>190</v>
      </c>
      <c r="B41" s="424"/>
      <c r="C41" s="300" t="s">
        <v>299</v>
      </c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2"/>
      <c r="AC41" s="461" t="s">
        <v>300</v>
      </c>
      <c r="AD41" s="462"/>
      <c r="AE41" s="487">
        <v>0</v>
      </c>
      <c r="AF41" s="488"/>
      <c r="AG41" s="488"/>
      <c r="AH41" s="489"/>
      <c r="AI41" s="487">
        <v>0</v>
      </c>
      <c r="AJ41" s="488"/>
      <c r="AK41" s="488"/>
      <c r="AL41" s="489"/>
      <c r="AM41" s="487">
        <v>0</v>
      </c>
      <c r="AN41" s="488"/>
      <c r="AO41" s="488"/>
      <c r="AP41" s="489"/>
      <c r="AQ41" s="478" t="str">
        <f t="shared" si="1"/>
        <v>n.é.</v>
      </c>
      <c r="AR41" s="479"/>
    </row>
    <row r="42" spans="1:55" ht="20.100000000000001" customHeight="1" x14ac:dyDescent="0.2">
      <c r="A42" s="436" t="s">
        <v>191</v>
      </c>
      <c r="B42" s="424"/>
      <c r="C42" s="300" t="s">
        <v>301</v>
      </c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2"/>
      <c r="AC42" s="482" t="s">
        <v>302</v>
      </c>
      <c r="AD42" s="483"/>
      <c r="AE42" s="843">
        <v>8450711</v>
      </c>
      <c r="AF42" s="844"/>
      <c r="AG42" s="844"/>
      <c r="AH42" s="845"/>
      <c r="AI42" s="843">
        <v>10665967</v>
      </c>
      <c r="AJ42" s="844"/>
      <c r="AK42" s="844"/>
      <c r="AL42" s="845"/>
      <c r="AM42" s="843">
        <v>10665967</v>
      </c>
      <c r="AN42" s="844"/>
      <c r="AO42" s="844"/>
      <c r="AP42" s="845"/>
      <c r="AQ42" s="478">
        <f t="shared" si="1"/>
        <v>1</v>
      </c>
      <c r="AR42" s="479"/>
      <c r="BC42" s="63"/>
    </row>
    <row r="43" spans="1:55" ht="20.100000000000001" customHeight="1" x14ac:dyDescent="0.2">
      <c r="A43" s="436" t="s">
        <v>192</v>
      </c>
      <c r="B43" s="424"/>
      <c r="C43" s="300" t="s">
        <v>303</v>
      </c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2"/>
      <c r="AC43" s="461" t="s">
        <v>304</v>
      </c>
      <c r="AD43" s="462"/>
      <c r="AE43" s="487">
        <v>0</v>
      </c>
      <c r="AF43" s="488"/>
      <c r="AG43" s="488"/>
      <c r="AH43" s="489"/>
      <c r="AI43" s="487">
        <v>0</v>
      </c>
      <c r="AJ43" s="488"/>
      <c r="AK43" s="488"/>
      <c r="AL43" s="489"/>
      <c r="AM43" s="487">
        <v>0</v>
      </c>
      <c r="AN43" s="488"/>
      <c r="AO43" s="488"/>
      <c r="AP43" s="489"/>
      <c r="AQ43" s="289" t="str">
        <f t="shared" si="1"/>
        <v>n.é.</v>
      </c>
      <c r="AR43" s="290"/>
    </row>
    <row r="44" spans="1:55" ht="20.100000000000001" customHeight="1" x14ac:dyDescent="0.2">
      <c r="A44" s="436" t="s">
        <v>193</v>
      </c>
      <c r="B44" s="424"/>
      <c r="C44" s="300" t="s">
        <v>305</v>
      </c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2"/>
      <c r="AC44" s="461" t="s">
        <v>306</v>
      </c>
      <c r="AD44" s="462"/>
      <c r="AE44" s="487">
        <v>0</v>
      </c>
      <c r="AF44" s="488"/>
      <c r="AG44" s="488"/>
      <c r="AH44" s="489"/>
      <c r="AI44" s="487">
        <v>0</v>
      </c>
      <c r="AJ44" s="488"/>
      <c r="AK44" s="488"/>
      <c r="AL44" s="489"/>
      <c r="AM44" s="487">
        <v>0</v>
      </c>
      <c r="AN44" s="488"/>
      <c r="AO44" s="488"/>
      <c r="AP44" s="489"/>
      <c r="AQ44" s="289" t="str">
        <f t="shared" si="1"/>
        <v>n.é.</v>
      </c>
      <c r="AR44" s="290"/>
    </row>
    <row r="45" spans="1:55" ht="20.100000000000001" customHeight="1" x14ac:dyDescent="0.2">
      <c r="A45" s="436" t="s">
        <v>194</v>
      </c>
      <c r="B45" s="424"/>
      <c r="C45" s="300" t="s">
        <v>307</v>
      </c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2"/>
      <c r="AC45" s="482" t="s">
        <v>308</v>
      </c>
      <c r="AD45" s="483"/>
      <c r="AE45" s="843">
        <v>4412951</v>
      </c>
      <c r="AF45" s="844"/>
      <c r="AG45" s="844"/>
      <c r="AH45" s="845"/>
      <c r="AI45" s="843">
        <v>5019360</v>
      </c>
      <c r="AJ45" s="844"/>
      <c r="AK45" s="844"/>
      <c r="AL45" s="845"/>
      <c r="AM45" s="843">
        <v>5019360</v>
      </c>
      <c r="AN45" s="844"/>
      <c r="AO45" s="844"/>
      <c r="AP45" s="845"/>
      <c r="AQ45" s="289">
        <f t="shared" si="1"/>
        <v>1</v>
      </c>
      <c r="AR45" s="290"/>
      <c r="BC45" s="63"/>
    </row>
    <row r="46" spans="1:55" ht="20.100000000000001" customHeight="1" x14ac:dyDescent="0.2">
      <c r="A46" s="436" t="s">
        <v>195</v>
      </c>
      <c r="B46" s="424"/>
      <c r="C46" s="300" t="s">
        <v>309</v>
      </c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2"/>
      <c r="AC46" s="482" t="s">
        <v>310</v>
      </c>
      <c r="AD46" s="483"/>
      <c r="AE46" s="843">
        <v>3473188</v>
      </c>
      <c r="AF46" s="844"/>
      <c r="AG46" s="844"/>
      <c r="AH46" s="845"/>
      <c r="AI46" s="843">
        <v>4235036</v>
      </c>
      <c r="AJ46" s="844"/>
      <c r="AK46" s="844"/>
      <c r="AL46" s="845"/>
      <c r="AM46" s="843">
        <v>4235036</v>
      </c>
      <c r="AN46" s="844"/>
      <c r="AO46" s="844"/>
      <c r="AP46" s="845"/>
      <c r="AQ46" s="289">
        <f t="shared" si="1"/>
        <v>1</v>
      </c>
      <c r="AR46" s="290"/>
      <c r="BC46" s="63"/>
    </row>
    <row r="47" spans="1:55" ht="20.100000000000001" customHeight="1" x14ac:dyDescent="0.2">
      <c r="A47" s="436" t="s">
        <v>196</v>
      </c>
      <c r="B47" s="424"/>
      <c r="C47" s="300" t="s">
        <v>311</v>
      </c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2"/>
      <c r="AC47" s="482" t="s">
        <v>312</v>
      </c>
      <c r="AD47" s="483"/>
      <c r="AE47" s="843">
        <v>0</v>
      </c>
      <c r="AF47" s="844"/>
      <c r="AG47" s="844"/>
      <c r="AH47" s="845"/>
      <c r="AI47" s="843">
        <v>0</v>
      </c>
      <c r="AJ47" s="844"/>
      <c r="AK47" s="844"/>
      <c r="AL47" s="845"/>
      <c r="AM47" s="843">
        <v>0</v>
      </c>
      <c r="AN47" s="844"/>
      <c r="AO47" s="844"/>
      <c r="AP47" s="845"/>
      <c r="AQ47" s="289" t="str">
        <f t="shared" si="1"/>
        <v>n.é.</v>
      </c>
      <c r="AR47" s="290"/>
    </row>
    <row r="48" spans="1:55" ht="20.100000000000001" customHeight="1" x14ac:dyDescent="0.2">
      <c r="A48" s="436" t="s">
        <v>197</v>
      </c>
      <c r="B48" s="424"/>
      <c r="C48" s="300" t="s">
        <v>313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2"/>
      <c r="AC48" s="461" t="s">
        <v>314</v>
      </c>
      <c r="AD48" s="462"/>
      <c r="AE48" s="487">
        <v>0</v>
      </c>
      <c r="AF48" s="488"/>
      <c r="AG48" s="488"/>
      <c r="AH48" s="489"/>
      <c r="AI48" s="487">
        <v>22001</v>
      </c>
      <c r="AJ48" s="488"/>
      <c r="AK48" s="488"/>
      <c r="AL48" s="489"/>
      <c r="AM48" s="487">
        <v>22001</v>
      </c>
      <c r="AN48" s="488"/>
      <c r="AO48" s="488"/>
      <c r="AP48" s="489"/>
      <c r="AQ48" s="289">
        <f t="shared" si="1"/>
        <v>1</v>
      </c>
      <c r="AR48" s="290"/>
    </row>
    <row r="49" spans="1:55" ht="20.100000000000001" customHeight="1" x14ac:dyDescent="0.2">
      <c r="A49" s="436" t="s">
        <v>198</v>
      </c>
      <c r="B49" s="424"/>
      <c r="C49" s="300" t="s">
        <v>315</v>
      </c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2"/>
      <c r="AC49" s="461" t="s">
        <v>316</v>
      </c>
      <c r="AD49" s="462"/>
      <c r="AE49" s="487">
        <v>0</v>
      </c>
      <c r="AF49" s="488"/>
      <c r="AG49" s="488"/>
      <c r="AH49" s="489"/>
      <c r="AI49" s="487">
        <v>0</v>
      </c>
      <c r="AJ49" s="488"/>
      <c r="AK49" s="488"/>
      <c r="AL49" s="489"/>
      <c r="AM49" s="487">
        <v>0</v>
      </c>
      <c r="AN49" s="488"/>
      <c r="AO49" s="488"/>
      <c r="AP49" s="489"/>
      <c r="AQ49" s="289" t="str">
        <f t="shared" si="1"/>
        <v>n.é.</v>
      </c>
      <c r="AR49" s="290"/>
    </row>
    <row r="50" spans="1:55" ht="20.100000000000001" customHeight="1" x14ac:dyDescent="0.2">
      <c r="A50" s="436" t="s">
        <v>199</v>
      </c>
      <c r="B50" s="424"/>
      <c r="C50" s="300" t="s">
        <v>577</v>
      </c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2"/>
      <c r="AC50" s="461" t="s">
        <v>318</v>
      </c>
      <c r="AD50" s="462"/>
      <c r="AE50" s="487">
        <v>0</v>
      </c>
      <c r="AF50" s="488"/>
      <c r="AG50" s="488"/>
      <c r="AH50" s="489"/>
      <c r="AI50" s="487">
        <v>0</v>
      </c>
      <c r="AJ50" s="488"/>
      <c r="AK50" s="488"/>
      <c r="AL50" s="489"/>
      <c r="AM50" s="487">
        <v>0</v>
      </c>
      <c r="AN50" s="488"/>
      <c r="AO50" s="488"/>
      <c r="AP50" s="489"/>
      <c r="AQ50" s="289" t="str">
        <f t="shared" si="1"/>
        <v>n.é.</v>
      </c>
      <c r="AR50" s="290"/>
    </row>
    <row r="51" spans="1:55" ht="20.100000000000001" customHeight="1" x14ac:dyDescent="0.2">
      <c r="A51" s="436" t="s">
        <v>200</v>
      </c>
      <c r="B51" s="424"/>
      <c r="C51" s="300" t="s">
        <v>317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2"/>
      <c r="AC51" s="482" t="s">
        <v>576</v>
      </c>
      <c r="AD51" s="483"/>
      <c r="AE51" s="843">
        <v>0</v>
      </c>
      <c r="AF51" s="844"/>
      <c r="AG51" s="844"/>
      <c r="AH51" s="845"/>
      <c r="AI51" s="843">
        <v>0</v>
      </c>
      <c r="AJ51" s="844"/>
      <c r="AK51" s="844"/>
      <c r="AL51" s="845"/>
      <c r="AM51" s="843">
        <v>0</v>
      </c>
      <c r="AN51" s="844"/>
      <c r="AO51" s="844"/>
      <c r="AP51" s="845"/>
      <c r="AQ51" s="289" t="str">
        <f t="shared" si="1"/>
        <v>n.é.</v>
      </c>
      <c r="AR51" s="290"/>
    </row>
    <row r="52" spans="1:55" s="2" customFormat="1" ht="20.100000000000001" customHeight="1" x14ac:dyDescent="0.2">
      <c r="A52" s="435" t="s">
        <v>201</v>
      </c>
      <c r="B52" s="425"/>
      <c r="C52" s="374" t="s">
        <v>578</v>
      </c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6"/>
      <c r="AC52" s="459" t="s">
        <v>319</v>
      </c>
      <c r="AD52" s="460"/>
      <c r="AE52" s="824">
        <f>SUM(AE42,AE45,AE46,AE47)</f>
        <v>16336850</v>
      </c>
      <c r="AF52" s="825"/>
      <c r="AG52" s="825"/>
      <c r="AH52" s="826"/>
      <c r="AI52" s="824">
        <f>SUM(AI43:AL51,AI42)</f>
        <v>19942364</v>
      </c>
      <c r="AJ52" s="825"/>
      <c r="AK52" s="825"/>
      <c r="AL52" s="826"/>
      <c r="AM52" s="824">
        <f>SUM(AM42:AP51)</f>
        <v>19942364</v>
      </c>
      <c r="AN52" s="825"/>
      <c r="AO52" s="825"/>
      <c r="AP52" s="826"/>
      <c r="AQ52" s="322">
        <f t="shared" si="1"/>
        <v>1</v>
      </c>
      <c r="AR52" s="323"/>
      <c r="BC52" s="174"/>
    </row>
    <row r="53" spans="1:55" ht="20.100000000000001" customHeight="1" x14ac:dyDescent="0.2">
      <c r="A53" s="436" t="s">
        <v>202</v>
      </c>
      <c r="B53" s="424"/>
      <c r="C53" s="300" t="s">
        <v>320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2"/>
      <c r="AC53" s="461" t="s">
        <v>321</v>
      </c>
      <c r="AD53" s="462"/>
      <c r="AE53" s="487">
        <v>0</v>
      </c>
      <c r="AF53" s="488"/>
      <c r="AG53" s="488"/>
      <c r="AH53" s="489"/>
      <c r="AI53" s="487">
        <v>0</v>
      </c>
      <c r="AJ53" s="488"/>
      <c r="AK53" s="488"/>
      <c r="AL53" s="489"/>
      <c r="AM53" s="487">
        <v>0</v>
      </c>
      <c r="AN53" s="488"/>
      <c r="AO53" s="488"/>
      <c r="AP53" s="489"/>
      <c r="AQ53" s="289" t="str">
        <f t="shared" si="1"/>
        <v>n.é.</v>
      </c>
      <c r="AR53" s="290"/>
    </row>
    <row r="54" spans="1:55" ht="20.100000000000001" customHeight="1" x14ac:dyDescent="0.2">
      <c r="A54" s="436" t="s">
        <v>203</v>
      </c>
      <c r="B54" s="424"/>
      <c r="C54" s="300" t="s">
        <v>322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2"/>
      <c r="AC54" s="461" t="s">
        <v>323</v>
      </c>
      <c r="AD54" s="462"/>
      <c r="AE54" s="487">
        <v>0</v>
      </c>
      <c r="AF54" s="488"/>
      <c r="AG54" s="488"/>
      <c r="AH54" s="489"/>
      <c r="AI54" s="487">
        <v>0</v>
      </c>
      <c r="AJ54" s="488"/>
      <c r="AK54" s="488"/>
      <c r="AL54" s="489"/>
      <c r="AM54" s="487">
        <v>0</v>
      </c>
      <c r="AN54" s="488"/>
      <c r="AO54" s="488"/>
      <c r="AP54" s="489"/>
      <c r="AQ54" s="289" t="str">
        <f t="shared" si="1"/>
        <v>n.é.</v>
      </c>
      <c r="AR54" s="290"/>
    </row>
    <row r="55" spans="1:55" ht="20.100000000000001" customHeight="1" x14ac:dyDescent="0.2">
      <c r="A55" s="436" t="s">
        <v>204</v>
      </c>
      <c r="B55" s="424"/>
      <c r="C55" s="300" t="s">
        <v>324</v>
      </c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2"/>
      <c r="AC55" s="461" t="s">
        <v>325</v>
      </c>
      <c r="AD55" s="462"/>
      <c r="AE55" s="487">
        <v>0</v>
      </c>
      <c r="AF55" s="488"/>
      <c r="AG55" s="488"/>
      <c r="AH55" s="489"/>
      <c r="AI55" s="487">
        <v>0</v>
      </c>
      <c r="AJ55" s="488"/>
      <c r="AK55" s="488"/>
      <c r="AL55" s="489"/>
      <c r="AM55" s="487">
        <v>0</v>
      </c>
      <c r="AN55" s="488"/>
      <c r="AO55" s="488"/>
      <c r="AP55" s="489"/>
      <c r="AQ55" s="289" t="str">
        <f t="shared" si="1"/>
        <v>n.é.</v>
      </c>
      <c r="AR55" s="290"/>
    </row>
    <row r="56" spans="1:55" ht="20.100000000000001" customHeight="1" x14ac:dyDescent="0.2">
      <c r="A56" s="436" t="s">
        <v>205</v>
      </c>
      <c r="B56" s="424"/>
      <c r="C56" s="300" t="s">
        <v>326</v>
      </c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2"/>
      <c r="AC56" s="461" t="s">
        <v>327</v>
      </c>
      <c r="AD56" s="462"/>
      <c r="AE56" s="487">
        <v>0</v>
      </c>
      <c r="AF56" s="488"/>
      <c r="AG56" s="488"/>
      <c r="AH56" s="489"/>
      <c r="AI56" s="487">
        <v>0</v>
      </c>
      <c r="AJ56" s="488"/>
      <c r="AK56" s="488"/>
      <c r="AL56" s="489"/>
      <c r="AM56" s="487">
        <v>0</v>
      </c>
      <c r="AN56" s="488"/>
      <c r="AO56" s="488"/>
      <c r="AP56" s="489"/>
      <c r="AQ56" s="289" t="str">
        <f t="shared" si="1"/>
        <v>n.é.</v>
      </c>
      <c r="AR56" s="290"/>
    </row>
    <row r="57" spans="1:55" ht="20.100000000000001" customHeight="1" x14ac:dyDescent="0.2">
      <c r="A57" s="436" t="s">
        <v>206</v>
      </c>
      <c r="B57" s="424"/>
      <c r="C57" s="300" t="s">
        <v>328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2"/>
      <c r="AC57" s="461" t="s">
        <v>329</v>
      </c>
      <c r="AD57" s="462"/>
      <c r="AE57" s="487">
        <v>0</v>
      </c>
      <c r="AF57" s="488"/>
      <c r="AG57" s="488"/>
      <c r="AH57" s="489"/>
      <c r="AI57" s="487">
        <v>0</v>
      </c>
      <c r="AJ57" s="488"/>
      <c r="AK57" s="488"/>
      <c r="AL57" s="489"/>
      <c r="AM57" s="487">
        <v>0</v>
      </c>
      <c r="AN57" s="488"/>
      <c r="AO57" s="488"/>
      <c r="AP57" s="489"/>
      <c r="AQ57" s="289" t="str">
        <f t="shared" si="1"/>
        <v>n.é.</v>
      </c>
      <c r="AR57" s="290"/>
    </row>
    <row r="58" spans="1:55" s="2" customFormat="1" ht="20.100000000000001" customHeight="1" x14ac:dyDescent="0.2">
      <c r="A58" s="435" t="s">
        <v>207</v>
      </c>
      <c r="B58" s="425"/>
      <c r="C58" s="374" t="s">
        <v>579</v>
      </c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6"/>
      <c r="AC58" s="459" t="s">
        <v>330</v>
      </c>
      <c r="AD58" s="460"/>
      <c r="AE58" s="853">
        <v>0</v>
      </c>
      <c r="AF58" s="854"/>
      <c r="AG58" s="854"/>
      <c r="AH58" s="855"/>
      <c r="AI58" s="853">
        <v>0</v>
      </c>
      <c r="AJ58" s="854"/>
      <c r="AK58" s="854"/>
      <c r="AL58" s="855"/>
      <c r="AM58" s="853">
        <v>0</v>
      </c>
      <c r="AN58" s="854"/>
      <c r="AO58" s="854"/>
      <c r="AP58" s="855"/>
      <c r="AQ58" s="322" t="str">
        <f t="shared" si="1"/>
        <v>n.é.</v>
      </c>
      <c r="AR58" s="323"/>
    </row>
    <row r="59" spans="1:55" ht="20.100000000000001" customHeight="1" x14ac:dyDescent="0.2">
      <c r="A59" s="436" t="s">
        <v>208</v>
      </c>
      <c r="B59" s="424"/>
      <c r="C59" s="300" t="s">
        <v>432</v>
      </c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2"/>
      <c r="AC59" s="461" t="s">
        <v>331</v>
      </c>
      <c r="AD59" s="462"/>
      <c r="AE59" s="487">
        <v>0</v>
      </c>
      <c r="AF59" s="488"/>
      <c r="AG59" s="488"/>
      <c r="AH59" s="489"/>
      <c r="AI59" s="487">
        <v>0</v>
      </c>
      <c r="AJ59" s="488"/>
      <c r="AK59" s="488"/>
      <c r="AL59" s="489"/>
      <c r="AM59" s="487">
        <v>0</v>
      </c>
      <c r="AN59" s="488"/>
      <c r="AO59" s="488"/>
      <c r="AP59" s="489"/>
      <c r="AQ59" s="289" t="str">
        <f t="shared" si="1"/>
        <v>n.é.</v>
      </c>
      <c r="AR59" s="290"/>
    </row>
    <row r="60" spans="1:55" ht="20.100000000000001" customHeight="1" x14ac:dyDescent="0.2">
      <c r="A60" s="436" t="s">
        <v>209</v>
      </c>
      <c r="B60" s="424"/>
      <c r="C60" s="300" t="s">
        <v>580</v>
      </c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2"/>
      <c r="AC60" s="461" t="s">
        <v>332</v>
      </c>
      <c r="AD60" s="462"/>
      <c r="AE60" s="487">
        <v>0</v>
      </c>
      <c r="AF60" s="488"/>
      <c r="AG60" s="488"/>
      <c r="AH60" s="489"/>
      <c r="AI60" s="487">
        <v>0</v>
      </c>
      <c r="AJ60" s="488"/>
      <c r="AK60" s="488"/>
      <c r="AL60" s="489"/>
      <c r="AM60" s="487">
        <v>0</v>
      </c>
      <c r="AN60" s="488"/>
      <c r="AO60" s="488"/>
      <c r="AP60" s="489"/>
      <c r="AQ60" s="289" t="str">
        <f t="shared" si="1"/>
        <v>n.é.</v>
      </c>
      <c r="AR60" s="290"/>
    </row>
    <row r="61" spans="1:55" ht="20.100000000000001" customHeight="1" x14ac:dyDescent="0.2">
      <c r="A61" s="436" t="s">
        <v>210</v>
      </c>
      <c r="B61" s="424"/>
      <c r="C61" s="300" t="s">
        <v>583</v>
      </c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2"/>
      <c r="AC61" s="461" t="s">
        <v>334</v>
      </c>
      <c r="AD61" s="462"/>
      <c r="AE61" s="487">
        <v>0</v>
      </c>
      <c r="AF61" s="488"/>
      <c r="AG61" s="488"/>
      <c r="AH61" s="489"/>
      <c r="AI61" s="487">
        <v>0</v>
      </c>
      <c r="AJ61" s="488"/>
      <c r="AK61" s="488"/>
      <c r="AL61" s="489"/>
      <c r="AM61" s="487">
        <v>0</v>
      </c>
      <c r="AN61" s="488"/>
      <c r="AO61" s="488"/>
      <c r="AP61" s="489"/>
      <c r="AQ61" s="289" t="str">
        <f t="shared" si="1"/>
        <v>n.é.</v>
      </c>
      <c r="AR61" s="290"/>
    </row>
    <row r="62" spans="1:55" ht="20.100000000000001" customHeight="1" x14ac:dyDescent="0.2">
      <c r="A62" s="436" t="s">
        <v>211</v>
      </c>
      <c r="B62" s="424"/>
      <c r="C62" s="300" t="s">
        <v>433</v>
      </c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2"/>
      <c r="AC62" s="461" t="s">
        <v>581</v>
      </c>
      <c r="AD62" s="462"/>
      <c r="AE62" s="487">
        <v>0</v>
      </c>
      <c r="AF62" s="488"/>
      <c r="AG62" s="488"/>
      <c r="AH62" s="489"/>
      <c r="AI62" s="487">
        <v>0</v>
      </c>
      <c r="AJ62" s="488"/>
      <c r="AK62" s="488"/>
      <c r="AL62" s="489"/>
      <c r="AM62" s="487">
        <v>0</v>
      </c>
      <c r="AN62" s="488"/>
      <c r="AO62" s="488"/>
      <c r="AP62" s="489"/>
      <c r="AQ62" s="289" t="str">
        <f t="shared" si="1"/>
        <v>n.é.</v>
      </c>
      <c r="AR62" s="290"/>
    </row>
    <row r="63" spans="1:55" ht="20.100000000000001" customHeight="1" x14ac:dyDescent="0.2">
      <c r="A63" s="436" t="s">
        <v>212</v>
      </c>
      <c r="B63" s="424"/>
      <c r="C63" s="300" t="s">
        <v>333</v>
      </c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2"/>
      <c r="AC63" s="461" t="s">
        <v>582</v>
      </c>
      <c r="AD63" s="462"/>
      <c r="AE63" s="487">
        <v>0</v>
      </c>
      <c r="AF63" s="488"/>
      <c r="AG63" s="488"/>
      <c r="AH63" s="489"/>
      <c r="AI63" s="487">
        <v>0</v>
      </c>
      <c r="AJ63" s="488"/>
      <c r="AK63" s="488"/>
      <c r="AL63" s="489"/>
      <c r="AM63" s="487">
        <v>0</v>
      </c>
      <c r="AN63" s="488"/>
      <c r="AO63" s="488"/>
      <c r="AP63" s="489"/>
      <c r="AQ63" s="289" t="str">
        <f t="shared" si="1"/>
        <v>n.é.</v>
      </c>
      <c r="AR63" s="290"/>
    </row>
    <row r="64" spans="1:55" s="2" customFormat="1" ht="20.100000000000001" customHeight="1" x14ac:dyDescent="0.2">
      <c r="A64" s="435" t="s">
        <v>213</v>
      </c>
      <c r="B64" s="425"/>
      <c r="C64" s="374" t="s">
        <v>588</v>
      </c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6"/>
      <c r="AC64" s="459" t="s">
        <v>335</v>
      </c>
      <c r="AD64" s="460"/>
      <c r="AE64" s="853">
        <v>0</v>
      </c>
      <c r="AF64" s="854"/>
      <c r="AG64" s="854"/>
      <c r="AH64" s="855"/>
      <c r="AI64" s="853">
        <v>0</v>
      </c>
      <c r="AJ64" s="854"/>
      <c r="AK64" s="854"/>
      <c r="AL64" s="855"/>
      <c r="AM64" s="853">
        <v>0</v>
      </c>
      <c r="AN64" s="854"/>
      <c r="AO64" s="854"/>
      <c r="AP64" s="855"/>
      <c r="AQ64" s="322" t="str">
        <f t="shared" si="1"/>
        <v>n.é.</v>
      </c>
      <c r="AR64" s="323"/>
    </row>
    <row r="65" spans="1:44" ht="20.100000000000001" customHeight="1" x14ac:dyDescent="0.2">
      <c r="A65" s="436" t="s">
        <v>214</v>
      </c>
      <c r="B65" s="424"/>
      <c r="C65" s="300" t="s">
        <v>434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2"/>
      <c r="AC65" s="461" t="s">
        <v>336</v>
      </c>
      <c r="AD65" s="462"/>
      <c r="AE65" s="487">
        <v>0</v>
      </c>
      <c r="AF65" s="488"/>
      <c r="AG65" s="488"/>
      <c r="AH65" s="489"/>
      <c r="AI65" s="487">
        <v>0</v>
      </c>
      <c r="AJ65" s="488"/>
      <c r="AK65" s="488"/>
      <c r="AL65" s="489"/>
      <c r="AM65" s="487">
        <v>0</v>
      </c>
      <c r="AN65" s="488"/>
      <c r="AO65" s="488"/>
      <c r="AP65" s="489"/>
      <c r="AQ65" s="289" t="str">
        <f t="shared" si="1"/>
        <v>n.é.</v>
      </c>
      <c r="AR65" s="290"/>
    </row>
    <row r="66" spans="1:44" ht="20.100000000000001" customHeight="1" x14ac:dyDescent="0.2">
      <c r="A66" s="436" t="s">
        <v>215</v>
      </c>
      <c r="B66" s="424"/>
      <c r="C66" s="300" t="s">
        <v>586</v>
      </c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2"/>
      <c r="AC66" s="461" t="s">
        <v>337</v>
      </c>
      <c r="AD66" s="462"/>
      <c r="AE66" s="487">
        <v>0</v>
      </c>
      <c r="AF66" s="488"/>
      <c r="AG66" s="488"/>
      <c r="AH66" s="489"/>
      <c r="AI66" s="487">
        <v>0</v>
      </c>
      <c r="AJ66" s="488"/>
      <c r="AK66" s="488"/>
      <c r="AL66" s="489"/>
      <c r="AM66" s="487">
        <v>0</v>
      </c>
      <c r="AN66" s="488"/>
      <c r="AO66" s="488"/>
      <c r="AP66" s="489"/>
      <c r="AQ66" s="289" t="str">
        <f t="shared" si="1"/>
        <v>n.é.</v>
      </c>
      <c r="AR66" s="290"/>
    </row>
    <row r="67" spans="1:44" ht="20.100000000000001" customHeight="1" x14ac:dyDescent="0.2">
      <c r="A67" s="436" t="s">
        <v>216</v>
      </c>
      <c r="B67" s="424"/>
      <c r="C67" s="300" t="s">
        <v>587</v>
      </c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2"/>
      <c r="AC67" s="461" t="s">
        <v>339</v>
      </c>
      <c r="AD67" s="462"/>
      <c r="AE67" s="487">
        <v>0</v>
      </c>
      <c r="AF67" s="488"/>
      <c r="AG67" s="488"/>
      <c r="AH67" s="489"/>
      <c r="AI67" s="487">
        <v>0</v>
      </c>
      <c r="AJ67" s="488"/>
      <c r="AK67" s="488"/>
      <c r="AL67" s="489"/>
      <c r="AM67" s="487">
        <v>0</v>
      </c>
      <c r="AN67" s="488"/>
      <c r="AO67" s="488"/>
      <c r="AP67" s="489"/>
      <c r="AQ67" s="289" t="str">
        <f t="shared" si="1"/>
        <v>n.é.</v>
      </c>
      <c r="AR67" s="290"/>
    </row>
    <row r="68" spans="1:44" ht="20.100000000000001" customHeight="1" x14ac:dyDescent="0.2">
      <c r="A68" s="436" t="s">
        <v>217</v>
      </c>
      <c r="B68" s="424"/>
      <c r="C68" s="300" t="s">
        <v>435</v>
      </c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2"/>
      <c r="AC68" s="461" t="s">
        <v>584</v>
      </c>
      <c r="AD68" s="462"/>
      <c r="AE68" s="487">
        <v>0</v>
      </c>
      <c r="AF68" s="488"/>
      <c r="AG68" s="488"/>
      <c r="AH68" s="489"/>
      <c r="AI68" s="487">
        <v>0</v>
      </c>
      <c r="AJ68" s="488"/>
      <c r="AK68" s="488"/>
      <c r="AL68" s="489"/>
      <c r="AM68" s="487">
        <v>0</v>
      </c>
      <c r="AN68" s="488"/>
      <c r="AO68" s="488"/>
      <c r="AP68" s="489"/>
      <c r="AQ68" s="289" t="str">
        <f t="shared" si="1"/>
        <v>n.é.</v>
      </c>
      <c r="AR68" s="290"/>
    </row>
    <row r="69" spans="1:44" ht="20.100000000000001" customHeight="1" x14ac:dyDescent="0.2">
      <c r="A69" s="436" t="s">
        <v>218</v>
      </c>
      <c r="B69" s="424"/>
      <c r="C69" s="300" t="s">
        <v>338</v>
      </c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2"/>
      <c r="AC69" s="461" t="s">
        <v>585</v>
      </c>
      <c r="AD69" s="462"/>
      <c r="AE69" s="487">
        <v>0</v>
      </c>
      <c r="AF69" s="488"/>
      <c r="AG69" s="488"/>
      <c r="AH69" s="489"/>
      <c r="AI69" s="487">
        <v>0</v>
      </c>
      <c r="AJ69" s="488"/>
      <c r="AK69" s="488"/>
      <c r="AL69" s="489"/>
      <c r="AM69" s="487">
        <v>0</v>
      </c>
      <c r="AN69" s="488"/>
      <c r="AO69" s="488"/>
      <c r="AP69" s="489"/>
      <c r="AQ69" s="289" t="str">
        <f t="shared" si="1"/>
        <v>n.é.</v>
      </c>
      <c r="AR69" s="290"/>
    </row>
    <row r="70" spans="1:44" s="2" customFormat="1" ht="20.100000000000001" customHeight="1" x14ac:dyDescent="0.2">
      <c r="A70" s="435" t="s">
        <v>219</v>
      </c>
      <c r="B70" s="425"/>
      <c r="C70" s="374" t="s">
        <v>589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6"/>
      <c r="AC70" s="482" t="s">
        <v>340</v>
      </c>
      <c r="AD70" s="483"/>
      <c r="AE70" s="456">
        <v>0</v>
      </c>
      <c r="AF70" s="457"/>
      <c r="AG70" s="457"/>
      <c r="AH70" s="458"/>
      <c r="AI70" s="456">
        <v>0</v>
      </c>
      <c r="AJ70" s="457"/>
      <c r="AK70" s="457"/>
      <c r="AL70" s="458"/>
      <c r="AM70" s="456">
        <v>0</v>
      </c>
      <c r="AN70" s="457"/>
      <c r="AO70" s="457"/>
      <c r="AP70" s="458"/>
      <c r="AQ70" s="322" t="str">
        <f t="shared" si="1"/>
        <v>n.é.</v>
      </c>
      <c r="AR70" s="323"/>
    </row>
    <row r="71" spans="1:44" s="2" customFormat="1" ht="20.100000000000001" customHeight="1" x14ac:dyDescent="0.2">
      <c r="A71" s="835" t="s">
        <v>220</v>
      </c>
      <c r="B71" s="836"/>
      <c r="C71" s="848" t="s">
        <v>590</v>
      </c>
      <c r="D71" s="849"/>
      <c r="E71" s="849"/>
      <c r="F71" s="849"/>
      <c r="G71" s="849"/>
      <c r="H71" s="849"/>
      <c r="I71" s="849"/>
      <c r="J71" s="849"/>
      <c r="K71" s="849"/>
      <c r="L71" s="849"/>
      <c r="M71" s="849"/>
      <c r="N71" s="849"/>
      <c r="O71" s="849"/>
      <c r="P71" s="849"/>
      <c r="Q71" s="849"/>
      <c r="R71" s="849"/>
      <c r="S71" s="849"/>
      <c r="T71" s="849"/>
      <c r="U71" s="849"/>
      <c r="V71" s="849"/>
      <c r="W71" s="849"/>
      <c r="X71" s="849"/>
      <c r="Y71" s="849"/>
      <c r="Z71" s="849"/>
      <c r="AA71" s="849"/>
      <c r="AB71" s="850"/>
      <c r="AC71" s="851" t="s">
        <v>341</v>
      </c>
      <c r="AD71" s="852"/>
      <c r="AE71" s="812">
        <f>SUM(AE52)</f>
        <v>16336850</v>
      </c>
      <c r="AF71" s="813"/>
      <c r="AG71" s="813"/>
      <c r="AH71" s="814"/>
      <c r="AI71" s="812">
        <f>SUM(AI52)</f>
        <v>19942364</v>
      </c>
      <c r="AJ71" s="813"/>
      <c r="AK71" s="813"/>
      <c r="AL71" s="814"/>
      <c r="AM71" s="812">
        <f>SUM(AM52)</f>
        <v>19942364</v>
      </c>
      <c r="AN71" s="813"/>
      <c r="AO71" s="813"/>
      <c r="AP71" s="814"/>
      <c r="AQ71" s="815">
        <f t="shared" si="1"/>
        <v>1</v>
      </c>
      <c r="AR71" s="816"/>
    </row>
    <row r="72" spans="1:44" ht="20.100000000000001" customHeight="1" x14ac:dyDescent="0.2">
      <c r="A72" s="436" t="s">
        <v>221</v>
      </c>
      <c r="B72" s="424"/>
      <c r="C72" s="324" t="s">
        <v>591</v>
      </c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5"/>
      <c r="AB72" s="326"/>
      <c r="AC72" s="303" t="s">
        <v>342</v>
      </c>
      <c r="AD72" s="304"/>
      <c r="AE72" s="487">
        <v>0</v>
      </c>
      <c r="AF72" s="488"/>
      <c r="AG72" s="488"/>
      <c r="AH72" s="489"/>
      <c r="AI72" s="487">
        <v>0</v>
      </c>
      <c r="AJ72" s="488"/>
      <c r="AK72" s="488"/>
      <c r="AL72" s="489"/>
      <c r="AM72" s="487">
        <v>0</v>
      </c>
      <c r="AN72" s="488"/>
      <c r="AO72" s="488"/>
      <c r="AP72" s="489"/>
      <c r="AQ72" s="289" t="str">
        <f t="shared" ref="AQ72:AQ103" si="2">IF(AI72&gt;0,AM72/AI72,"n.é.")</f>
        <v>n.é.</v>
      </c>
      <c r="AR72" s="290"/>
    </row>
    <row r="73" spans="1:44" ht="20.100000000000001" customHeight="1" x14ac:dyDescent="0.2">
      <c r="A73" s="436" t="s">
        <v>222</v>
      </c>
      <c r="B73" s="424"/>
      <c r="C73" s="300" t="s">
        <v>343</v>
      </c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2"/>
      <c r="AC73" s="303" t="s">
        <v>344</v>
      </c>
      <c r="AD73" s="304"/>
      <c r="AE73" s="487">
        <v>0</v>
      </c>
      <c r="AF73" s="488"/>
      <c r="AG73" s="488"/>
      <c r="AH73" s="489"/>
      <c r="AI73" s="487">
        <v>0</v>
      </c>
      <c r="AJ73" s="488"/>
      <c r="AK73" s="488"/>
      <c r="AL73" s="489"/>
      <c r="AM73" s="487">
        <v>0</v>
      </c>
      <c r="AN73" s="488"/>
      <c r="AO73" s="488"/>
      <c r="AP73" s="489"/>
      <c r="AQ73" s="289" t="str">
        <f t="shared" si="2"/>
        <v>n.é.</v>
      </c>
      <c r="AR73" s="290"/>
    </row>
    <row r="74" spans="1:44" ht="20.100000000000001" customHeight="1" x14ac:dyDescent="0.2">
      <c r="A74" s="436" t="s">
        <v>223</v>
      </c>
      <c r="B74" s="424"/>
      <c r="C74" s="324" t="s">
        <v>592</v>
      </c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5"/>
      <c r="AB74" s="326"/>
      <c r="AC74" s="303" t="s">
        <v>345</v>
      </c>
      <c r="AD74" s="304"/>
      <c r="AE74" s="487">
        <v>0</v>
      </c>
      <c r="AF74" s="488"/>
      <c r="AG74" s="488"/>
      <c r="AH74" s="489"/>
      <c r="AI74" s="487">
        <v>0</v>
      </c>
      <c r="AJ74" s="488"/>
      <c r="AK74" s="488"/>
      <c r="AL74" s="489"/>
      <c r="AM74" s="487">
        <v>0</v>
      </c>
      <c r="AN74" s="488"/>
      <c r="AO74" s="488"/>
      <c r="AP74" s="489"/>
      <c r="AQ74" s="289" t="str">
        <f t="shared" si="2"/>
        <v>n.é.</v>
      </c>
      <c r="AR74" s="290"/>
    </row>
    <row r="75" spans="1:44" s="2" customFormat="1" ht="20.100000000000001" customHeight="1" x14ac:dyDescent="0.2">
      <c r="A75" s="435" t="s">
        <v>224</v>
      </c>
      <c r="B75" s="425"/>
      <c r="C75" s="374" t="s">
        <v>595</v>
      </c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6"/>
      <c r="AC75" s="333" t="s">
        <v>346</v>
      </c>
      <c r="AD75" s="334"/>
      <c r="AE75" s="456">
        <v>0</v>
      </c>
      <c r="AF75" s="457"/>
      <c r="AG75" s="457"/>
      <c r="AH75" s="458"/>
      <c r="AI75" s="456">
        <v>0</v>
      </c>
      <c r="AJ75" s="457"/>
      <c r="AK75" s="457"/>
      <c r="AL75" s="458"/>
      <c r="AM75" s="456">
        <v>0</v>
      </c>
      <c r="AN75" s="457"/>
      <c r="AO75" s="457"/>
      <c r="AP75" s="458"/>
      <c r="AQ75" s="322" t="str">
        <f t="shared" si="2"/>
        <v>n.é.</v>
      </c>
      <c r="AR75" s="323"/>
    </row>
    <row r="76" spans="1:44" ht="20.100000000000001" customHeight="1" x14ac:dyDescent="0.2">
      <c r="A76" s="436" t="s">
        <v>225</v>
      </c>
      <c r="B76" s="424"/>
      <c r="C76" s="300" t="s">
        <v>347</v>
      </c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2"/>
      <c r="AC76" s="303" t="s">
        <v>348</v>
      </c>
      <c r="AD76" s="304"/>
      <c r="AE76" s="487">
        <v>0</v>
      </c>
      <c r="AF76" s="488"/>
      <c r="AG76" s="488"/>
      <c r="AH76" s="489"/>
      <c r="AI76" s="487">
        <v>0</v>
      </c>
      <c r="AJ76" s="488"/>
      <c r="AK76" s="488"/>
      <c r="AL76" s="489"/>
      <c r="AM76" s="487">
        <v>0</v>
      </c>
      <c r="AN76" s="488"/>
      <c r="AO76" s="488"/>
      <c r="AP76" s="489"/>
      <c r="AQ76" s="289" t="str">
        <f t="shared" si="2"/>
        <v>n.é.</v>
      </c>
      <c r="AR76" s="290"/>
    </row>
    <row r="77" spans="1:44" ht="20.100000000000001" customHeight="1" x14ac:dyDescent="0.2">
      <c r="A77" s="436" t="s">
        <v>226</v>
      </c>
      <c r="B77" s="424"/>
      <c r="C77" s="324" t="s">
        <v>593</v>
      </c>
      <c r="D77" s="325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6"/>
      <c r="AC77" s="303" t="s">
        <v>349</v>
      </c>
      <c r="AD77" s="304"/>
      <c r="AE77" s="487">
        <v>0</v>
      </c>
      <c r="AF77" s="488"/>
      <c r="AG77" s="488"/>
      <c r="AH77" s="489"/>
      <c r="AI77" s="487">
        <v>0</v>
      </c>
      <c r="AJ77" s="488"/>
      <c r="AK77" s="488"/>
      <c r="AL77" s="489"/>
      <c r="AM77" s="487">
        <v>0</v>
      </c>
      <c r="AN77" s="488"/>
      <c r="AO77" s="488"/>
      <c r="AP77" s="489"/>
      <c r="AQ77" s="289" t="str">
        <f t="shared" si="2"/>
        <v>n.é.</v>
      </c>
      <c r="AR77" s="290"/>
    </row>
    <row r="78" spans="1:44" ht="20.100000000000001" customHeight="1" x14ac:dyDescent="0.2">
      <c r="A78" s="436" t="s">
        <v>227</v>
      </c>
      <c r="B78" s="424"/>
      <c r="C78" s="300" t="s">
        <v>350</v>
      </c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2"/>
      <c r="AC78" s="303" t="s">
        <v>351</v>
      </c>
      <c r="AD78" s="304"/>
      <c r="AE78" s="487">
        <v>0</v>
      </c>
      <c r="AF78" s="488"/>
      <c r="AG78" s="488"/>
      <c r="AH78" s="489"/>
      <c r="AI78" s="487">
        <v>0</v>
      </c>
      <c r="AJ78" s="488"/>
      <c r="AK78" s="488"/>
      <c r="AL78" s="489"/>
      <c r="AM78" s="487">
        <v>0</v>
      </c>
      <c r="AN78" s="488"/>
      <c r="AO78" s="488"/>
      <c r="AP78" s="489"/>
      <c r="AQ78" s="289" t="str">
        <f t="shared" si="2"/>
        <v>n.é.</v>
      </c>
      <c r="AR78" s="290"/>
    </row>
    <row r="79" spans="1:44" ht="20.100000000000001" customHeight="1" x14ac:dyDescent="0.2">
      <c r="A79" s="436" t="s">
        <v>228</v>
      </c>
      <c r="B79" s="424"/>
      <c r="C79" s="324" t="s">
        <v>594</v>
      </c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6"/>
      <c r="AC79" s="303" t="s">
        <v>352</v>
      </c>
      <c r="AD79" s="304"/>
      <c r="AE79" s="487">
        <v>0</v>
      </c>
      <c r="AF79" s="488"/>
      <c r="AG79" s="488"/>
      <c r="AH79" s="489"/>
      <c r="AI79" s="487">
        <v>0</v>
      </c>
      <c r="AJ79" s="488"/>
      <c r="AK79" s="488"/>
      <c r="AL79" s="489"/>
      <c r="AM79" s="487">
        <v>0</v>
      </c>
      <c r="AN79" s="488"/>
      <c r="AO79" s="488"/>
      <c r="AP79" s="489"/>
      <c r="AQ79" s="289" t="str">
        <f t="shared" si="2"/>
        <v>n.é.</v>
      </c>
      <c r="AR79" s="290"/>
    </row>
    <row r="80" spans="1:44" s="2" customFormat="1" ht="20.100000000000001" customHeight="1" x14ac:dyDescent="0.2">
      <c r="A80" s="435" t="s">
        <v>229</v>
      </c>
      <c r="B80" s="425"/>
      <c r="C80" s="330" t="s">
        <v>596</v>
      </c>
      <c r="D80" s="331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2"/>
      <c r="AC80" s="333" t="s">
        <v>353</v>
      </c>
      <c r="AD80" s="334"/>
      <c r="AE80" s="456">
        <v>0</v>
      </c>
      <c r="AF80" s="457"/>
      <c r="AG80" s="457"/>
      <c r="AH80" s="458"/>
      <c r="AI80" s="456">
        <v>0</v>
      </c>
      <c r="AJ80" s="457"/>
      <c r="AK80" s="457"/>
      <c r="AL80" s="458"/>
      <c r="AM80" s="456">
        <v>0</v>
      </c>
      <c r="AN80" s="457"/>
      <c r="AO80" s="457"/>
      <c r="AP80" s="458"/>
      <c r="AQ80" s="322" t="str">
        <f t="shared" si="2"/>
        <v>n.é.</v>
      </c>
      <c r="AR80" s="323"/>
    </row>
    <row r="81" spans="1:55" ht="20.100000000000001" customHeight="1" x14ac:dyDescent="0.2">
      <c r="A81" s="436" t="s">
        <v>230</v>
      </c>
      <c r="B81" s="424"/>
      <c r="C81" s="300" t="s">
        <v>354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2"/>
      <c r="AC81" s="303" t="s">
        <v>355</v>
      </c>
      <c r="AD81" s="304"/>
      <c r="AE81" s="487">
        <v>0</v>
      </c>
      <c r="AF81" s="488"/>
      <c r="AG81" s="488"/>
      <c r="AH81" s="489"/>
      <c r="AI81" s="487">
        <v>394002</v>
      </c>
      <c r="AJ81" s="488"/>
      <c r="AK81" s="488"/>
      <c r="AL81" s="489"/>
      <c r="AM81" s="487">
        <v>394002</v>
      </c>
      <c r="AN81" s="488"/>
      <c r="AO81" s="488"/>
      <c r="AP81" s="489"/>
      <c r="AQ81" s="289">
        <f t="shared" si="2"/>
        <v>1</v>
      </c>
      <c r="AR81" s="290"/>
    </row>
    <row r="82" spans="1:55" ht="20.100000000000001" customHeight="1" x14ac:dyDescent="0.2">
      <c r="A82" s="436" t="s">
        <v>231</v>
      </c>
      <c r="B82" s="424"/>
      <c r="C82" s="300" t="s">
        <v>356</v>
      </c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2"/>
      <c r="AC82" s="303" t="s">
        <v>357</v>
      </c>
      <c r="AD82" s="304"/>
      <c r="AE82" s="487">
        <v>0</v>
      </c>
      <c r="AF82" s="488"/>
      <c r="AG82" s="488"/>
      <c r="AH82" s="489"/>
      <c r="AI82" s="487">
        <v>0</v>
      </c>
      <c r="AJ82" s="488"/>
      <c r="AK82" s="488"/>
      <c r="AL82" s="489"/>
      <c r="AM82" s="487">
        <v>0</v>
      </c>
      <c r="AN82" s="488"/>
      <c r="AO82" s="488"/>
      <c r="AP82" s="489"/>
      <c r="AQ82" s="289" t="str">
        <f t="shared" si="2"/>
        <v>n.é.</v>
      </c>
      <c r="AR82" s="290"/>
    </row>
    <row r="83" spans="1:55" s="2" customFormat="1" ht="20.100000000000001" customHeight="1" x14ac:dyDescent="0.2">
      <c r="A83" s="435" t="s">
        <v>232</v>
      </c>
      <c r="B83" s="425"/>
      <c r="C83" s="374" t="s">
        <v>598</v>
      </c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6"/>
      <c r="AC83" s="846" t="s">
        <v>358</v>
      </c>
      <c r="AD83" s="847"/>
      <c r="AE83" s="827">
        <v>0</v>
      </c>
      <c r="AF83" s="828"/>
      <c r="AG83" s="828"/>
      <c r="AH83" s="829"/>
      <c r="AI83" s="827">
        <f>SUM(AI81)</f>
        <v>394002</v>
      </c>
      <c r="AJ83" s="828"/>
      <c r="AK83" s="828"/>
      <c r="AL83" s="829"/>
      <c r="AM83" s="827">
        <f>SUM(AM81:AP82)</f>
        <v>394002</v>
      </c>
      <c r="AN83" s="828"/>
      <c r="AO83" s="828"/>
      <c r="AP83" s="829"/>
      <c r="AQ83" s="322">
        <f t="shared" si="2"/>
        <v>1</v>
      </c>
      <c r="AR83" s="323"/>
    </row>
    <row r="84" spans="1:55" ht="20.100000000000001" customHeight="1" x14ac:dyDescent="0.2">
      <c r="A84" s="436" t="s">
        <v>233</v>
      </c>
      <c r="B84" s="424"/>
      <c r="C84" s="324" t="s">
        <v>359</v>
      </c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6"/>
      <c r="AC84" s="303" t="s">
        <v>360</v>
      </c>
      <c r="AD84" s="304"/>
      <c r="AE84" s="487">
        <v>0</v>
      </c>
      <c r="AF84" s="488"/>
      <c r="AG84" s="488"/>
      <c r="AH84" s="489"/>
      <c r="AI84" s="487">
        <v>0</v>
      </c>
      <c r="AJ84" s="488"/>
      <c r="AK84" s="488"/>
      <c r="AL84" s="489"/>
      <c r="AM84" s="487">
        <v>0</v>
      </c>
      <c r="AN84" s="488"/>
      <c r="AO84" s="488"/>
      <c r="AP84" s="489"/>
      <c r="AQ84" s="289" t="str">
        <f t="shared" si="2"/>
        <v>n.é.</v>
      </c>
      <c r="AR84" s="290"/>
    </row>
    <row r="85" spans="1:55" ht="20.100000000000001" customHeight="1" x14ac:dyDescent="0.2">
      <c r="A85" s="436" t="s">
        <v>234</v>
      </c>
      <c r="B85" s="424"/>
      <c r="C85" s="324" t="s">
        <v>361</v>
      </c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6"/>
      <c r="AC85" s="303" t="s">
        <v>362</v>
      </c>
      <c r="AD85" s="304"/>
      <c r="AE85" s="487">
        <v>0</v>
      </c>
      <c r="AF85" s="488"/>
      <c r="AG85" s="488"/>
      <c r="AH85" s="489"/>
      <c r="AI85" s="487">
        <v>0</v>
      </c>
      <c r="AJ85" s="488"/>
      <c r="AK85" s="488"/>
      <c r="AL85" s="489"/>
      <c r="AM85" s="487">
        <v>0</v>
      </c>
      <c r="AN85" s="488"/>
      <c r="AO85" s="488"/>
      <c r="AP85" s="489"/>
      <c r="AQ85" s="289" t="str">
        <f t="shared" si="2"/>
        <v>n.é.</v>
      </c>
      <c r="AR85" s="290"/>
    </row>
    <row r="86" spans="1:55" ht="20.100000000000001" customHeight="1" x14ac:dyDescent="0.2">
      <c r="A86" s="436" t="s">
        <v>235</v>
      </c>
      <c r="B86" s="424"/>
      <c r="C86" s="324" t="s">
        <v>363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5"/>
      <c r="AB86" s="326"/>
      <c r="AC86" s="841" t="s">
        <v>364</v>
      </c>
      <c r="AD86" s="842"/>
      <c r="AE86" s="843">
        <v>88798150</v>
      </c>
      <c r="AF86" s="844"/>
      <c r="AG86" s="844"/>
      <c r="AH86" s="845"/>
      <c r="AI86" s="843">
        <v>81991018</v>
      </c>
      <c r="AJ86" s="844"/>
      <c r="AK86" s="844"/>
      <c r="AL86" s="845"/>
      <c r="AM86" s="843">
        <v>80610233</v>
      </c>
      <c r="AN86" s="844"/>
      <c r="AO86" s="844"/>
      <c r="AP86" s="845"/>
      <c r="AQ86" s="289">
        <f t="shared" si="2"/>
        <v>0.98315931386533095</v>
      </c>
      <c r="AR86" s="290"/>
      <c r="AS86" s="796"/>
      <c r="AT86" s="797"/>
      <c r="AU86" s="797"/>
      <c r="AV86" s="797"/>
      <c r="BC86" s="63"/>
    </row>
    <row r="87" spans="1:55" ht="20.100000000000001" customHeight="1" x14ac:dyDescent="0.2">
      <c r="A87" s="436" t="s">
        <v>236</v>
      </c>
      <c r="B87" s="424"/>
      <c r="C87" s="324" t="s">
        <v>597</v>
      </c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6"/>
      <c r="AC87" s="303" t="s">
        <v>365</v>
      </c>
      <c r="AD87" s="304"/>
      <c r="AE87" s="487">
        <v>0</v>
      </c>
      <c r="AF87" s="488"/>
      <c r="AG87" s="488"/>
      <c r="AH87" s="489"/>
      <c r="AI87" s="487">
        <v>0</v>
      </c>
      <c r="AJ87" s="488"/>
      <c r="AK87" s="488"/>
      <c r="AL87" s="489"/>
      <c r="AM87" s="487">
        <v>0</v>
      </c>
      <c r="AN87" s="488"/>
      <c r="AO87" s="488"/>
      <c r="AP87" s="489"/>
      <c r="AQ87" s="289" t="str">
        <f t="shared" si="2"/>
        <v>n.é.</v>
      </c>
      <c r="AR87" s="290"/>
    </row>
    <row r="88" spans="1:55" ht="20.100000000000001" customHeight="1" x14ac:dyDescent="0.2">
      <c r="A88" s="436" t="s">
        <v>237</v>
      </c>
      <c r="B88" s="424"/>
      <c r="C88" s="300" t="s">
        <v>366</v>
      </c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2"/>
      <c r="AC88" s="303" t="s">
        <v>367</v>
      </c>
      <c r="AD88" s="304"/>
      <c r="AE88" s="487">
        <v>0</v>
      </c>
      <c r="AF88" s="488"/>
      <c r="AG88" s="488"/>
      <c r="AH88" s="489"/>
      <c r="AI88" s="487">
        <v>0</v>
      </c>
      <c r="AJ88" s="488"/>
      <c r="AK88" s="488"/>
      <c r="AL88" s="489"/>
      <c r="AM88" s="487">
        <v>0</v>
      </c>
      <c r="AN88" s="488"/>
      <c r="AO88" s="488"/>
      <c r="AP88" s="489"/>
      <c r="AQ88" s="289" t="str">
        <f t="shared" si="2"/>
        <v>n.é.</v>
      </c>
      <c r="AR88" s="290"/>
    </row>
    <row r="89" spans="1:55" ht="20.100000000000001" customHeight="1" x14ac:dyDescent="0.2">
      <c r="A89" s="436" t="s">
        <v>238</v>
      </c>
      <c r="B89" s="424"/>
      <c r="C89" s="300" t="s">
        <v>602</v>
      </c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2"/>
      <c r="AC89" s="303" t="s">
        <v>600</v>
      </c>
      <c r="AD89" s="304"/>
      <c r="AE89" s="487">
        <v>0</v>
      </c>
      <c r="AF89" s="488"/>
      <c r="AG89" s="488"/>
      <c r="AH89" s="489"/>
      <c r="AI89" s="487">
        <v>0</v>
      </c>
      <c r="AJ89" s="488"/>
      <c r="AK89" s="488"/>
      <c r="AL89" s="489"/>
      <c r="AM89" s="487">
        <v>0</v>
      </c>
      <c r="AN89" s="488"/>
      <c r="AO89" s="488"/>
      <c r="AP89" s="489"/>
      <c r="AQ89" s="289" t="str">
        <f t="shared" si="2"/>
        <v>n.é.</v>
      </c>
      <c r="AR89" s="290"/>
    </row>
    <row r="90" spans="1:55" ht="20.100000000000001" customHeight="1" x14ac:dyDescent="0.2">
      <c r="A90" s="436" t="s">
        <v>239</v>
      </c>
      <c r="B90" s="424"/>
      <c r="C90" s="300" t="s">
        <v>603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2"/>
      <c r="AC90" s="303" t="s">
        <v>601</v>
      </c>
      <c r="AD90" s="304"/>
      <c r="AE90" s="487">
        <v>0</v>
      </c>
      <c r="AF90" s="488"/>
      <c r="AG90" s="488"/>
      <c r="AH90" s="489"/>
      <c r="AI90" s="487">
        <v>0</v>
      </c>
      <c r="AJ90" s="488"/>
      <c r="AK90" s="488"/>
      <c r="AL90" s="489"/>
      <c r="AM90" s="487">
        <v>0</v>
      </c>
      <c r="AN90" s="488"/>
      <c r="AO90" s="488"/>
      <c r="AP90" s="489"/>
      <c r="AQ90" s="289" t="str">
        <f t="shared" si="2"/>
        <v>n.é.</v>
      </c>
      <c r="AR90" s="290"/>
    </row>
    <row r="91" spans="1:55" s="2" customFormat="1" ht="20.100000000000001" customHeight="1" x14ac:dyDescent="0.2">
      <c r="A91" s="435" t="s">
        <v>240</v>
      </c>
      <c r="B91" s="425"/>
      <c r="C91" s="374" t="s">
        <v>605</v>
      </c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6"/>
      <c r="AC91" s="333" t="s">
        <v>599</v>
      </c>
      <c r="AD91" s="334"/>
      <c r="AE91" s="686">
        <v>0</v>
      </c>
      <c r="AF91" s="687"/>
      <c r="AG91" s="687"/>
      <c r="AH91" s="688"/>
      <c r="AI91" s="686">
        <v>0</v>
      </c>
      <c r="AJ91" s="687"/>
      <c r="AK91" s="687"/>
      <c r="AL91" s="688"/>
      <c r="AM91" s="686">
        <v>0</v>
      </c>
      <c r="AN91" s="687"/>
      <c r="AO91" s="687"/>
      <c r="AP91" s="688"/>
      <c r="AQ91" s="322" t="str">
        <f t="shared" si="2"/>
        <v>n.é.</v>
      </c>
      <c r="AR91" s="323"/>
    </row>
    <row r="92" spans="1:55" s="2" customFormat="1" ht="20.100000000000001" customHeight="1" x14ac:dyDescent="0.2">
      <c r="A92" s="435" t="s">
        <v>473</v>
      </c>
      <c r="B92" s="425"/>
      <c r="C92" s="374" t="s">
        <v>604</v>
      </c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6"/>
      <c r="AC92" s="333" t="s">
        <v>368</v>
      </c>
      <c r="AD92" s="334"/>
      <c r="AE92" s="824">
        <f>SUM(AE86,AE83)</f>
        <v>88798150</v>
      </c>
      <c r="AF92" s="825"/>
      <c r="AG92" s="825"/>
      <c r="AH92" s="826"/>
      <c r="AI92" s="824">
        <f>SUM(AI86,AI83)</f>
        <v>82385020</v>
      </c>
      <c r="AJ92" s="825"/>
      <c r="AK92" s="825"/>
      <c r="AL92" s="826"/>
      <c r="AM92" s="824">
        <f>SUM(AM83,AM86)</f>
        <v>81004235</v>
      </c>
      <c r="AN92" s="825"/>
      <c r="AO92" s="825"/>
      <c r="AP92" s="826"/>
      <c r="AQ92" s="322">
        <f t="shared" si="2"/>
        <v>0.98323985355590127</v>
      </c>
      <c r="AR92" s="323"/>
    </row>
    <row r="93" spans="1:55" ht="20.100000000000001" customHeight="1" x14ac:dyDescent="0.2">
      <c r="A93" s="436" t="s">
        <v>474</v>
      </c>
      <c r="B93" s="424"/>
      <c r="C93" s="300" t="s">
        <v>748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2"/>
      <c r="AC93" s="303" t="s">
        <v>370</v>
      </c>
      <c r="AD93" s="304"/>
      <c r="AE93" s="487">
        <v>0</v>
      </c>
      <c r="AF93" s="488"/>
      <c r="AG93" s="488"/>
      <c r="AH93" s="489"/>
      <c r="AI93" s="487">
        <v>0</v>
      </c>
      <c r="AJ93" s="488"/>
      <c r="AK93" s="488"/>
      <c r="AL93" s="489"/>
      <c r="AM93" s="487">
        <v>0</v>
      </c>
      <c r="AN93" s="488"/>
      <c r="AO93" s="488"/>
      <c r="AP93" s="489"/>
      <c r="AQ93" s="289" t="str">
        <f t="shared" si="2"/>
        <v>n.é.</v>
      </c>
      <c r="AR93" s="290"/>
    </row>
    <row r="94" spans="1:55" ht="20.100000000000001" customHeight="1" x14ac:dyDescent="0.2">
      <c r="A94" s="436" t="s">
        <v>475</v>
      </c>
      <c r="B94" s="424"/>
      <c r="C94" s="300" t="s">
        <v>371</v>
      </c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2"/>
      <c r="AC94" s="303" t="s">
        <v>372</v>
      </c>
      <c r="AD94" s="304"/>
      <c r="AE94" s="487">
        <v>0</v>
      </c>
      <c r="AF94" s="488"/>
      <c r="AG94" s="488"/>
      <c r="AH94" s="489"/>
      <c r="AI94" s="487">
        <v>0</v>
      </c>
      <c r="AJ94" s="488"/>
      <c r="AK94" s="488"/>
      <c r="AL94" s="489"/>
      <c r="AM94" s="487">
        <v>0</v>
      </c>
      <c r="AN94" s="488"/>
      <c r="AO94" s="488"/>
      <c r="AP94" s="489"/>
      <c r="AQ94" s="289" t="str">
        <f t="shared" si="2"/>
        <v>n.é.</v>
      </c>
      <c r="AR94" s="290"/>
    </row>
    <row r="95" spans="1:55" ht="20.100000000000001" customHeight="1" x14ac:dyDescent="0.2">
      <c r="A95" s="436" t="s">
        <v>476</v>
      </c>
      <c r="B95" s="424"/>
      <c r="C95" s="324" t="s">
        <v>373</v>
      </c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5"/>
      <c r="S95" s="325"/>
      <c r="T95" s="325"/>
      <c r="U95" s="325"/>
      <c r="V95" s="325"/>
      <c r="W95" s="325"/>
      <c r="X95" s="325"/>
      <c r="Y95" s="325"/>
      <c r="Z95" s="325"/>
      <c r="AA95" s="325"/>
      <c r="AB95" s="326"/>
      <c r="AC95" s="303" t="s">
        <v>374</v>
      </c>
      <c r="AD95" s="304"/>
      <c r="AE95" s="487">
        <v>0</v>
      </c>
      <c r="AF95" s="488"/>
      <c r="AG95" s="488"/>
      <c r="AH95" s="489"/>
      <c r="AI95" s="487">
        <v>0</v>
      </c>
      <c r="AJ95" s="488"/>
      <c r="AK95" s="488"/>
      <c r="AL95" s="489"/>
      <c r="AM95" s="487">
        <v>0</v>
      </c>
      <c r="AN95" s="488"/>
      <c r="AO95" s="488"/>
      <c r="AP95" s="489"/>
      <c r="AQ95" s="289" t="str">
        <f t="shared" si="2"/>
        <v>n.é.</v>
      </c>
      <c r="AR95" s="290"/>
    </row>
    <row r="96" spans="1:55" ht="20.100000000000001" customHeight="1" x14ac:dyDescent="0.2">
      <c r="A96" s="436" t="s">
        <v>477</v>
      </c>
      <c r="B96" s="424"/>
      <c r="C96" s="324" t="s">
        <v>608</v>
      </c>
      <c r="D96" s="325"/>
      <c r="E96" s="325"/>
      <c r="F96" s="325"/>
      <c r="G96" s="325"/>
      <c r="H96" s="325"/>
      <c r="I96" s="325"/>
      <c r="J96" s="325"/>
      <c r="K96" s="325"/>
      <c r="L96" s="325"/>
      <c r="M96" s="325"/>
      <c r="N96" s="325"/>
      <c r="O96" s="325"/>
      <c r="P96" s="325"/>
      <c r="Q96" s="325"/>
      <c r="R96" s="325"/>
      <c r="S96" s="325"/>
      <c r="T96" s="325"/>
      <c r="U96" s="325"/>
      <c r="V96" s="325"/>
      <c r="W96" s="325"/>
      <c r="X96" s="325"/>
      <c r="Y96" s="325"/>
      <c r="Z96" s="325"/>
      <c r="AA96" s="325"/>
      <c r="AB96" s="326"/>
      <c r="AC96" s="303" t="s">
        <v>375</v>
      </c>
      <c r="AD96" s="304"/>
      <c r="AE96" s="487">
        <v>0</v>
      </c>
      <c r="AF96" s="488"/>
      <c r="AG96" s="488"/>
      <c r="AH96" s="489"/>
      <c r="AI96" s="487">
        <v>0</v>
      </c>
      <c r="AJ96" s="488"/>
      <c r="AK96" s="488"/>
      <c r="AL96" s="489"/>
      <c r="AM96" s="487">
        <v>0</v>
      </c>
      <c r="AN96" s="488"/>
      <c r="AO96" s="488"/>
      <c r="AP96" s="489"/>
      <c r="AQ96" s="289" t="str">
        <f t="shared" si="2"/>
        <v>n.é.</v>
      </c>
      <c r="AR96" s="290"/>
    </row>
    <row r="97" spans="1:55" ht="20.100000000000001" customHeight="1" x14ac:dyDescent="0.2">
      <c r="A97" s="436" t="s">
        <v>478</v>
      </c>
      <c r="B97" s="424"/>
      <c r="C97" s="324" t="s">
        <v>607</v>
      </c>
      <c r="D97" s="325"/>
      <c r="E97" s="325"/>
      <c r="F97" s="325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W97" s="325"/>
      <c r="X97" s="325"/>
      <c r="Y97" s="325"/>
      <c r="Z97" s="325"/>
      <c r="AA97" s="325"/>
      <c r="AB97" s="326"/>
      <c r="AC97" s="303" t="s">
        <v>609</v>
      </c>
      <c r="AD97" s="304"/>
      <c r="AE97" s="487">
        <v>0</v>
      </c>
      <c r="AF97" s="488"/>
      <c r="AG97" s="488"/>
      <c r="AH97" s="489"/>
      <c r="AI97" s="487">
        <v>0</v>
      </c>
      <c r="AJ97" s="488"/>
      <c r="AK97" s="488"/>
      <c r="AL97" s="489"/>
      <c r="AM97" s="487">
        <v>0</v>
      </c>
      <c r="AN97" s="488"/>
      <c r="AO97" s="488"/>
      <c r="AP97" s="489"/>
      <c r="AQ97" s="289" t="str">
        <f t="shared" si="2"/>
        <v>n.é.</v>
      </c>
      <c r="AR97" s="290"/>
    </row>
    <row r="98" spans="1:55" s="2" customFormat="1" ht="20.100000000000001" customHeight="1" x14ac:dyDescent="0.2">
      <c r="A98" s="435" t="s">
        <v>479</v>
      </c>
      <c r="B98" s="425"/>
      <c r="C98" s="330" t="s">
        <v>606</v>
      </c>
      <c r="D98" s="331"/>
      <c r="E98" s="331"/>
      <c r="F98" s="331"/>
      <c r="G98" s="331"/>
      <c r="H98" s="331"/>
      <c r="I98" s="331"/>
      <c r="J98" s="331"/>
      <c r="K98" s="331"/>
      <c r="L98" s="331"/>
      <c r="M98" s="331"/>
      <c r="N98" s="331"/>
      <c r="O98" s="331"/>
      <c r="P98" s="331"/>
      <c r="Q98" s="331"/>
      <c r="R98" s="331"/>
      <c r="S98" s="331"/>
      <c r="T98" s="331"/>
      <c r="U98" s="331"/>
      <c r="V98" s="331"/>
      <c r="W98" s="331"/>
      <c r="X98" s="331"/>
      <c r="Y98" s="331"/>
      <c r="Z98" s="331"/>
      <c r="AA98" s="331"/>
      <c r="AB98" s="332"/>
      <c r="AC98" s="333" t="s">
        <v>376</v>
      </c>
      <c r="AD98" s="334"/>
      <c r="AE98" s="456">
        <v>0</v>
      </c>
      <c r="AF98" s="457"/>
      <c r="AG98" s="457"/>
      <c r="AH98" s="458"/>
      <c r="AI98" s="456">
        <v>0</v>
      </c>
      <c r="AJ98" s="457"/>
      <c r="AK98" s="457"/>
      <c r="AL98" s="458"/>
      <c r="AM98" s="456">
        <v>0</v>
      </c>
      <c r="AN98" s="457"/>
      <c r="AO98" s="457"/>
      <c r="AP98" s="458"/>
      <c r="AQ98" s="322" t="str">
        <f t="shared" si="2"/>
        <v>n.é.</v>
      </c>
      <c r="AR98" s="323"/>
    </row>
    <row r="99" spans="1:55" s="2" customFormat="1" ht="20.100000000000001" customHeight="1" x14ac:dyDescent="0.2">
      <c r="A99" s="436" t="s">
        <v>480</v>
      </c>
      <c r="B99" s="424"/>
      <c r="C99" s="300" t="s">
        <v>377</v>
      </c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2"/>
      <c r="AC99" s="303" t="s">
        <v>378</v>
      </c>
      <c r="AD99" s="304"/>
      <c r="AE99" s="487">
        <v>0</v>
      </c>
      <c r="AF99" s="488"/>
      <c r="AG99" s="488"/>
      <c r="AH99" s="489"/>
      <c r="AI99" s="487">
        <v>0</v>
      </c>
      <c r="AJ99" s="488"/>
      <c r="AK99" s="488"/>
      <c r="AL99" s="489"/>
      <c r="AM99" s="487">
        <v>0</v>
      </c>
      <c r="AN99" s="488"/>
      <c r="AO99" s="488"/>
      <c r="AP99" s="489"/>
      <c r="AQ99" s="289" t="str">
        <f t="shared" si="2"/>
        <v>n.é.</v>
      </c>
      <c r="AR99" s="290"/>
    </row>
    <row r="100" spans="1:55" ht="20.100000000000001" customHeight="1" x14ac:dyDescent="0.2">
      <c r="A100" s="436" t="s">
        <v>481</v>
      </c>
      <c r="B100" s="424"/>
      <c r="C100" s="300" t="s">
        <v>613</v>
      </c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2"/>
      <c r="AC100" s="303" t="s">
        <v>611</v>
      </c>
      <c r="AD100" s="304"/>
      <c r="AE100" s="487">
        <v>0</v>
      </c>
      <c r="AF100" s="488"/>
      <c r="AG100" s="488"/>
      <c r="AH100" s="489"/>
      <c r="AI100" s="487">
        <v>0</v>
      </c>
      <c r="AJ100" s="488"/>
      <c r="AK100" s="488"/>
      <c r="AL100" s="489"/>
      <c r="AM100" s="487">
        <v>0</v>
      </c>
      <c r="AN100" s="488"/>
      <c r="AO100" s="488"/>
      <c r="AP100" s="489"/>
      <c r="AQ100" s="289" t="str">
        <f t="shared" si="2"/>
        <v>n.é.</v>
      </c>
      <c r="AR100" s="290"/>
    </row>
    <row r="101" spans="1:55" s="2" customFormat="1" ht="20.100000000000001" customHeight="1" x14ac:dyDescent="0.2">
      <c r="A101" s="835" t="s">
        <v>482</v>
      </c>
      <c r="B101" s="836"/>
      <c r="C101" s="819" t="s">
        <v>612</v>
      </c>
      <c r="D101" s="820"/>
      <c r="E101" s="820"/>
      <c r="F101" s="820"/>
      <c r="G101" s="820"/>
      <c r="H101" s="820"/>
      <c r="I101" s="820"/>
      <c r="J101" s="820"/>
      <c r="K101" s="820"/>
      <c r="L101" s="820"/>
      <c r="M101" s="820"/>
      <c r="N101" s="820"/>
      <c r="O101" s="820"/>
      <c r="P101" s="820"/>
      <c r="Q101" s="820"/>
      <c r="R101" s="820"/>
      <c r="S101" s="820"/>
      <c r="T101" s="820"/>
      <c r="U101" s="820"/>
      <c r="V101" s="820"/>
      <c r="W101" s="820"/>
      <c r="X101" s="820"/>
      <c r="Y101" s="820"/>
      <c r="Z101" s="820"/>
      <c r="AA101" s="820"/>
      <c r="AB101" s="821"/>
      <c r="AC101" s="837" t="s">
        <v>379</v>
      </c>
      <c r="AD101" s="838"/>
      <c r="AE101" s="812">
        <f>SUM(AE92)</f>
        <v>88798150</v>
      </c>
      <c r="AF101" s="813"/>
      <c r="AG101" s="813"/>
      <c r="AH101" s="814"/>
      <c r="AI101" s="812">
        <f>SUM(AI83,AI86)</f>
        <v>82385020</v>
      </c>
      <c r="AJ101" s="813"/>
      <c r="AK101" s="813"/>
      <c r="AL101" s="814"/>
      <c r="AM101" s="812">
        <f>SUM(AM92)</f>
        <v>81004235</v>
      </c>
      <c r="AN101" s="813"/>
      <c r="AO101" s="813"/>
      <c r="AP101" s="814"/>
      <c r="AQ101" s="815">
        <f t="shared" si="2"/>
        <v>0.98323985355590127</v>
      </c>
      <c r="AR101" s="816"/>
    </row>
    <row r="102" spans="1:55" s="2" customFormat="1" ht="20.100000000000001" customHeight="1" x14ac:dyDescent="0.2">
      <c r="A102" s="830" t="s">
        <v>483</v>
      </c>
      <c r="B102" s="831"/>
      <c r="C102" s="56" t="s">
        <v>610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8"/>
      <c r="AC102" s="15"/>
      <c r="AD102" s="16"/>
      <c r="AE102" s="832">
        <f>SUM(AE71,AE101)</f>
        <v>105135000</v>
      </c>
      <c r="AF102" s="833"/>
      <c r="AG102" s="833"/>
      <c r="AH102" s="834"/>
      <c r="AI102" s="832">
        <f>SUM(AI71,AI101)</f>
        <v>102327384</v>
      </c>
      <c r="AJ102" s="833"/>
      <c r="AK102" s="833"/>
      <c r="AL102" s="834"/>
      <c r="AM102" s="832">
        <f>SUM(AM71,AM92)</f>
        <v>100946599</v>
      </c>
      <c r="AN102" s="833"/>
      <c r="AO102" s="833"/>
      <c r="AP102" s="834"/>
      <c r="AQ102" s="839">
        <f t="shared" si="2"/>
        <v>0.98650620248437115</v>
      </c>
      <c r="AR102" s="840"/>
    </row>
    <row r="103" spans="1:55" ht="20.100000000000001" customHeight="1" x14ac:dyDescent="0.2">
      <c r="A103" s="436" t="s">
        <v>484</v>
      </c>
      <c r="B103" s="424"/>
      <c r="C103" s="410" t="s">
        <v>20</v>
      </c>
      <c r="D103" s="411"/>
      <c r="E103" s="411"/>
      <c r="F103" s="411"/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  <c r="X103" s="411"/>
      <c r="Y103" s="411"/>
      <c r="Z103" s="411"/>
      <c r="AA103" s="411"/>
      <c r="AB103" s="412"/>
      <c r="AC103" s="746" t="s">
        <v>51</v>
      </c>
      <c r="AD103" s="747"/>
      <c r="AE103" s="686">
        <v>50203921</v>
      </c>
      <c r="AF103" s="687"/>
      <c r="AG103" s="687"/>
      <c r="AH103" s="688"/>
      <c r="AI103" s="686">
        <v>47573094</v>
      </c>
      <c r="AJ103" s="687"/>
      <c r="AK103" s="687"/>
      <c r="AL103" s="688"/>
      <c r="AM103" s="686">
        <v>47573094</v>
      </c>
      <c r="AN103" s="687"/>
      <c r="AO103" s="687"/>
      <c r="AP103" s="688"/>
      <c r="AQ103" s="389">
        <f t="shared" si="2"/>
        <v>1</v>
      </c>
      <c r="AR103" s="390"/>
      <c r="BC103" s="63"/>
    </row>
    <row r="104" spans="1:55" ht="20.100000000000001" customHeight="1" x14ac:dyDescent="0.2">
      <c r="A104" s="436" t="s">
        <v>485</v>
      </c>
      <c r="B104" s="424"/>
      <c r="C104" s="410" t="s">
        <v>47</v>
      </c>
      <c r="D104" s="411"/>
      <c r="E104" s="411"/>
      <c r="F104" s="411"/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  <c r="X104" s="411"/>
      <c r="Y104" s="411"/>
      <c r="Z104" s="411"/>
      <c r="AA104" s="411"/>
      <c r="AB104" s="412"/>
      <c r="AC104" s="404" t="s">
        <v>50</v>
      </c>
      <c r="AD104" s="405"/>
      <c r="AE104" s="686">
        <v>1886165</v>
      </c>
      <c r="AF104" s="687"/>
      <c r="AG104" s="687"/>
      <c r="AH104" s="688"/>
      <c r="AI104" s="686">
        <v>1687140</v>
      </c>
      <c r="AJ104" s="687"/>
      <c r="AK104" s="687"/>
      <c r="AL104" s="688"/>
      <c r="AM104" s="686">
        <v>1687140</v>
      </c>
      <c r="AN104" s="687"/>
      <c r="AO104" s="687"/>
      <c r="AP104" s="688"/>
      <c r="AQ104" s="389">
        <f t="shared" ref="AQ104:AQ135" si="3">IF(AI104&gt;0,AM104/AI104,"n.é.")</f>
        <v>1</v>
      </c>
      <c r="AR104" s="390"/>
      <c r="BC104" s="63"/>
    </row>
    <row r="105" spans="1:55" ht="20.100000000000001" customHeight="1" x14ac:dyDescent="0.2">
      <c r="A105" s="436" t="s">
        <v>486</v>
      </c>
      <c r="B105" s="424"/>
      <c r="C105" s="410" t="s">
        <v>46</v>
      </c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  <c r="X105" s="411"/>
      <c r="Y105" s="411"/>
      <c r="Z105" s="411"/>
      <c r="AA105" s="411"/>
      <c r="AB105" s="412"/>
      <c r="AC105" s="391" t="s">
        <v>49</v>
      </c>
      <c r="AD105" s="392"/>
      <c r="AE105" s="662">
        <v>0</v>
      </c>
      <c r="AF105" s="663"/>
      <c r="AG105" s="663"/>
      <c r="AH105" s="664"/>
      <c r="AI105" s="686">
        <v>560491</v>
      </c>
      <c r="AJ105" s="687"/>
      <c r="AK105" s="687"/>
      <c r="AL105" s="688"/>
      <c r="AM105" s="686">
        <v>560491</v>
      </c>
      <c r="AN105" s="687"/>
      <c r="AO105" s="687"/>
      <c r="AP105" s="688"/>
      <c r="AQ105" s="389">
        <f t="shared" si="3"/>
        <v>1</v>
      </c>
      <c r="AR105" s="390"/>
    </row>
    <row r="106" spans="1:55" ht="20.100000000000001" customHeight="1" x14ac:dyDescent="0.2">
      <c r="A106" s="436" t="s">
        <v>487</v>
      </c>
      <c r="B106" s="424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404" t="s">
        <v>48</v>
      </c>
      <c r="AD106" s="405"/>
      <c r="AE106" s="686">
        <v>764660</v>
      </c>
      <c r="AF106" s="687"/>
      <c r="AG106" s="687"/>
      <c r="AH106" s="688"/>
      <c r="AI106" s="686">
        <v>169299</v>
      </c>
      <c r="AJ106" s="687"/>
      <c r="AK106" s="687"/>
      <c r="AL106" s="688"/>
      <c r="AM106" s="686">
        <v>169299</v>
      </c>
      <c r="AN106" s="687"/>
      <c r="AO106" s="687"/>
      <c r="AP106" s="688"/>
      <c r="AQ106" s="389">
        <f t="shared" si="3"/>
        <v>1</v>
      </c>
      <c r="AR106" s="390"/>
    </row>
    <row r="107" spans="1:55" ht="20.100000000000001" customHeight="1" x14ac:dyDescent="0.2">
      <c r="A107" s="436" t="s">
        <v>488</v>
      </c>
      <c r="B107" s="424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391" t="s">
        <v>45</v>
      </c>
      <c r="AD107" s="392"/>
      <c r="AE107" s="662">
        <f>SUM('05'!AE107:AP107)</f>
        <v>0</v>
      </c>
      <c r="AF107" s="663"/>
      <c r="AG107" s="663"/>
      <c r="AH107" s="664"/>
      <c r="AI107" s="686">
        <v>0</v>
      </c>
      <c r="AJ107" s="687"/>
      <c r="AK107" s="687"/>
      <c r="AL107" s="688"/>
      <c r="AM107" s="662">
        <v>0</v>
      </c>
      <c r="AN107" s="663"/>
      <c r="AO107" s="663"/>
      <c r="AP107" s="664"/>
      <c r="AQ107" s="389" t="str">
        <f t="shared" si="3"/>
        <v>n.é.</v>
      </c>
      <c r="AR107" s="390"/>
    </row>
    <row r="108" spans="1:55" ht="20.100000000000001" customHeight="1" x14ac:dyDescent="0.2">
      <c r="A108" s="436" t="s">
        <v>489</v>
      </c>
      <c r="B108" s="424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404" t="s">
        <v>44</v>
      </c>
      <c r="AD108" s="405"/>
      <c r="AE108" s="686">
        <f>SUM('05'!AE108:AP108)</f>
        <v>0</v>
      </c>
      <c r="AF108" s="687"/>
      <c r="AG108" s="687"/>
      <c r="AH108" s="688"/>
      <c r="AI108" s="686">
        <v>0</v>
      </c>
      <c r="AJ108" s="687"/>
      <c r="AK108" s="687"/>
      <c r="AL108" s="688"/>
      <c r="AM108" s="662">
        <v>0</v>
      </c>
      <c r="AN108" s="663"/>
      <c r="AO108" s="663"/>
      <c r="AP108" s="664"/>
      <c r="AQ108" s="389" t="str">
        <f t="shared" si="3"/>
        <v>n.é.</v>
      </c>
      <c r="AR108" s="390"/>
      <c r="BC108" s="63"/>
    </row>
    <row r="109" spans="1:55" ht="20.100000000000001" customHeight="1" x14ac:dyDescent="0.2">
      <c r="A109" s="436" t="s">
        <v>490</v>
      </c>
      <c r="B109" s="424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404" t="s">
        <v>43</v>
      </c>
      <c r="AD109" s="405"/>
      <c r="AE109" s="686">
        <v>1722600</v>
      </c>
      <c r="AF109" s="687"/>
      <c r="AG109" s="687"/>
      <c r="AH109" s="688"/>
      <c r="AI109" s="686">
        <v>1593900</v>
      </c>
      <c r="AJ109" s="687"/>
      <c r="AK109" s="687"/>
      <c r="AL109" s="688"/>
      <c r="AM109" s="686">
        <v>1593900</v>
      </c>
      <c r="AN109" s="687"/>
      <c r="AO109" s="687"/>
      <c r="AP109" s="688"/>
      <c r="AQ109" s="389">
        <f t="shared" si="3"/>
        <v>1</v>
      </c>
      <c r="AR109" s="390"/>
      <c r="BC109" s="63"/>
    </row>
    <row r="110" spans="1:55" ht="20.100000000000001" customHeight="1" x14ac:dyDescent="0.2">
      <c r="A110" s="436" t="s">
        <v>491</v>
      </c>
      <c r="B110" s="424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391" t="s">
        <v>42</v>
      </c>
      <c r="AD110" s="392"/>
      <c r="AE110" s="662">
        <f>SUM('05'!AE110:AP110)</f>
        <v>0</v>
      </c>
      <c r="AF110" s="663"/>
      <c r="AG110" s="663"/>
      <c r="AH110" s="664"/>
      <c r="AI110" s="686">
        <v>0</v>
      </c>
      <c r="AJ110" s="687"/>
      <c r="AK110" s="687"/>
      <c r="AL110" s="688"/>
      <c r="AM110" s="662">
        <v>0</v>
      </c>
      <c r="AN110" s="663"/>
      <c r="AO110" s="663"/>
      <c r="AP110" s="664"/>
      <c r="AQ110" s="389" t="str">
        <f t="shared" si="3"/>
        <v>n.é.</v>
      </c>
      <c r="AR110" s="390"/>
    </row>
    <row r="111" spans="1:55" ht="20.100000000000001" customHeight="1" x14ac:dyDescent="0.2">
      <c r="A111" s="436" t="s">
        <v>492</v>
      </c>
      <c r="B111" s="424"/>
      <c r="C111" s="300" t="s">
        <v>18</v>
      </c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2"/>
      <c r="AC111" s="404" t="s">
        <v>40</v>
      </c>
      <c r="AD111" s="405"/>
      <c r="AE111" s="686">
        <v>746879</v>
      </c>
      <c r="AF111" s="687"/>
      <c r="AG111" s="687"/>
      <c r="AH111" s="688"/>
      <c r="AI111" s="686">
        <v>336950</v>
      </c>
      <c r="AJ111" s="687"/>
      <c r="AK111" s="687"/>
      <c r="AL111" s="688"/>
      <c r="AM111" s="686">
        <v>336950</v>
      </c>
      <c r="AN111" s="687"/>
      <c r="AO111" s="687"/>
      <c r="AP111" s="688"/>
      <c r="AQ111" s="389">
        <f t="shared" si="3"/>
        <v>1</v>
      </c>
      <c r="AR111" s="390"/>
    </row>
    <row r="112" spans="1:55" ht="20.100000000000001" customHeight="1" x14ac:dyDescent="0.2">
      <c r="A112" s="436" t="s">
        <v>493</v>
      </c>
      <c r="B112" s="424"/>
      <c r="C112" s="300" t="s">
        <v>37</v>
      </c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2"/>
      <c r="AC112" s="391" t="s">
        <v>39</v>
      </c>
      <c r="AD112" s="392"/>
      <c r="AE112" s="662">
        <f>SUM('05'!AE112:AP112)</f>
        <v>0</v>
      </c>
      <c r="AF112" s="663"/>
      <c r="AG112" s="663"/>
      <c r="AH112" s="664"/>
      <c r="AI112" s="686">
        <v>0</v>
      </c>
      <c r="AJ112" s="687"/>
      <c r="AK112" s="687"/>
      <c r="AL112" s="688"/>
      <c r="AM112" s="662">
        <v>0</v>
      </c>
      <c r="AN112" s="663"/>
      <c r="AO112" s="663"/>
      <c r="AP112" s="664"/>
      <c r="AQ112" s="389" t="str">
        <f t="shared" si="3"/>
        <v>n.é.</v>
      </c>
      <c r="AR112" s="390"/>
    </row>
    <row r="113" spans="1:55" ht="20.100000000000001" customHeight="1" x14ac:dyDescent="0.2">
      <c r="A113" s="436" t="s">
        <v>494</v>
      </c>
      <c r="B113" s="424"/>
      <c r="C113" s="300" t="s">
        <v>36</v>
      </c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2"/>
      <c r="AC113" s="391" t="s">
        <v>38</v>
      </c>
      <c r="AD113" s="392"/>
      <c r="AE113" s="662">
        <f>SUM('05'!AE113:AP113)</f>
        <v>0</v>
      </c>
      <c r="AF113" s="663"/>
      <c r="AG113" s="663"/>
      <c r="AH113" s="664"/>
      <c r="AI113" s="686">
        <v>0</v>
      </c>
      <c r="AJ113" s="687"/>
      <c r="AK113" s="687"/>
      <c r="AL113" s="688"/>
      <c r="AM113" s="662">
        <v>0</v>
      </c>
      <c r="AN113" s="663"/>
      <c r="AO113" s="663"/>
      <c r="AP113" s="664"/>
      <c r="AQ113" s="389" t="str">
        <f t="shared" si="3"/>
        <v>n.é.</v>
      </c>
      <c r="AR113" s="390"/>
    </row>
    <row r="114" spans="1:55" ht="20.100000000000001" customHeight="1" x14ac:dyDescent="0.2">
      <c r="A114" s="436" t="s">
        <v>495</v>
      </c>
      <c r="B114" s="424"/>
      <c r="C114" s="300" t="s">
        <v>35</v>
      </c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2"/>
      <c r="AC114" s="391" t="s">
        <v>34</v>
      </c>
      <c r="AD114" s="392"/>
      <c r="AE114" s="662">
        <f>SUM('05'!AE114:AP114)</f>
        <v>0</v>
      </c>
      <c r="AF114" s="663"/>
      <c r="AG114" s="663"/>
      <c r="AH114" s="664"/>
      <c r="AI114" s="686">
        <v>0</v>
      </c>
      <c r="AJ114" s="687"/>
      <c r="AK114" s="687"/>
      <c r="AL114" s="688"/>
      <c r="AM114" s="662">
        <v>0</v>
      </c>
      <c r="AN114" s="663"/>
      <c r="AO114" s="663"/>
      <c r="AP114" s="664"/>
      <c r="AQ114" s="389" t="str">
        <f t="shared" si="3"/>
        <v>n.é.</v>
      </c>
      <c r="AR114" s="390"/>
    </row>
    <row r="115" spans="1:55" ht="20.100000000000001" customHeight="1" x14ac:dyDescent="0.2">
      <c r="A115" s="436" t="s">
        <v>496</v>
      </c>
      <c r="B115" s="424"/>
      <c r="C115" s="300" t="s">
        <v>25</v>
      </c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2"/>
      <c r="AC115" s="404" t="s">
        <v>33</v>
      </c>
      <c r="AD115" s="405"/>
      <c r="AE115" s="686">
        <v>0</v>
      </c>
      <c r="AF115" s="687"/>
      <c r="AG115" s="687"/>
      <c r="AH115" s="688"/>
      <c r="AI115" s="686">
        <v>368663</v>
      </c>
      <c r="AJ115" s="687"/>
      <c r="AK115" s="687"/>
      <c r="AL115" s="688"/>
      <c r="AM115" s="686">
        <v>368663</v>
      </c>
      <c r="AN115" s="687"/>
      <c r="AO115" s="687"/>
      <c r="AP115" s="688"/>
      <c r="AQ115" s="389">
        <f t="shared" si="3"/>
        <v>1</v>
      </c>
      <c r="AR115" s="390"/>
    </row>
    <row r="116" spans="1:55" ht="20.100000000000001" customHeight="1" x14ac:dyDescent="0.2">
      <c r="A116" s="435" t="s">
        <v>497</v>
      </c>
      <c r="B116" s="425"/>
      <c r="C116" s="437" t="s">
        <v>749</v>
      </c>
      <c r="D116" s="438"/>
      <c r="E116" s="438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  <c r="AA116" s="438"/>
      <c r="AB116" s="439"/>
      <c r="AC116" s="404" t="s">
        <v>27</v>
      </c>
      <c r="AD116" s="405"/>
      <c r="AE116" s="827">
        <f>SUM(AE103:AH115)</f>
        <v>55324225</v>
      </c>
      <c r="AF116" s="828"/>
      <c r="AG116" s="828"/>
      <c r="AH116" s="829"/>
      <c r="AI116" s="827">
        <f>SUM(AI103:AL115)</f>
        <v>52289537</v>
      </c>
      <c r="AJ116" s="828"/>
      <c r="AK116" s="828"/>
      <c r="AL116" s="829"/>
      <c r="AM116" s="827">
        <f>SUM(AM103:AP115)</f>
        <v>52289537</v>
      </c>
      <c r="AN116" s="828"/>
      <c r="AO116" s="828"/>
      <c r="AP116" s="829"/>
      <c r="AQ116" s="322">
        <f t="shared" si="3"/>
        <v>1</v>
      </c>
      <c r="AR116" s="323"/>
      <c r="AS116" s="798"/>
      <c r="AT116" s="797"/>
      <c r="AU116" s="797"/>
      <c r="AV116" s="797"/>
      <c r="AW116" s="797"/>
      <c r="BC116" s="63"/>
    </row>
    <row r="117" spans="1:55" ht="20.100000000000001" customHeight="1" x14ac:dyDescent="0.2">
      <c r="A117" s="436" t="s">
        <v>498</v>
      </c>
      <c r="B117" s="424"/>
      <c r="C117" s="300" t="s">
        <v>22</v>
      </c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2"/>
      <c r="AC117" s="391" t="s">
        <v>28</v>
      </c>
      <c r="AD117" s="392"/>
      <c r="AE117" s="487">
        <f>SUM('05'!AE117:AP117)</f>
        <v>0</v>
      </c>
      <c r="AF117" s="663"/>
      <c r="AG117" s="663"/>
      <c r="AH117" s="664"/>
      <c r="AI117" s="487">
        <v>0</v>
      </c>
      <c r="AJ117" s="663"/>
      <c r="AK117" s="663"/>
      <c r="AL117" s="664"/>
      <c r="AM117" s="487">
        <v>0</v>
      </c>
      <c r="AN117" s="663"/>
      <c r="AO117" s="663"/>
      <c r="AP117" s="664"/>
      <c r="AQ117" s="389" t="str">
        <f t="shared" si="3"/>
        <v>n.é.</v>
      </c>
      <c r="AR117" s="390"/>
    </row>
    <row r="118" spans="1:55" ht="27.75" customHeight="1" x14ac:dyDescent="0.2">
      <c r="A118" s="436" t="s">
        <v>499</v>
      </c>
      <c r="B118" s="424"/>
      <c r="C118" s="300" t="s">
        <v>425</v>
      </c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2"/>
      <c r="AC118" s="391" t="s">
        <v>29</v>
      </c>
      <c r="AD118" s="392"/>
      <c r="AE118" s="662">
        <v>1001040</v>
      </c>
      <c r="AF118" s="663"/>
      <c r="AG118" s="663"/>
      <c r="AH118" s="664"/>
      <c r="AI118" s="662">
        <v>1334720</v>
      </c>
      <c r="AJ118" s="663"/>
      <c r="AK118" s="663"/>
      <c r="AL118" s="664"/>
      <c r="AM118" s="662">
        <v>1334720</v>
      </c>
      <c r="AN118" s="663"/>
      <c r="AO118" s="663"/>
      <c r="AP118" s="664"/>
      <c r="AQ118" s="389">
        <f t="shared" si="3"/>
        <v>1</v>
      </c>
      <c r="AR118" s="390"/>
    </row>
    <row r="119" spans="1:55" ht="20.100000000000001" customHeight="1" x14ac:dyDescent="0.2">
      <c r="A119" s="436" t="s">
        <v>500</v>
      </c>
      <c r="B119" s="424"/>
      <c r="C119" s="324" t="s">
        <v>23</v>
      </c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6"/>
      <c r="AC119" s="404" t="s">
        <v>30</v>
      </c>
      <c r="AD119" s="405"/>
      <c r="AE119" s="487">
        <v>169924</v>
      </c>
      <c r="AF119" s="488"/>
      <c r="AG119" s="488"/>
      <c r="AH119" s="489"/>
      <c r="AI119" s="487">
        <v>0</v>
      </c>
      <c r="AJ119" s="488"/>
      <c r="AK119" s="488"/>
      <c r="AL119" s="489"/>
      <c r="AM119" s="487">
        <v>0</v>
      </c>
      <c r="AN119" s="663"/>
      <c r="AO119" s="663"/>
      <c r="AP119" s="664"/>
      <c r="AQ119" s="389" t="str">
        <f t="shared" si="3"/>
        <v>n.é.</v>
      </c>
      <c r="AR119" s="390"/>
      <c r="BC119" s="63"/>
    </row>
    <row r="120" spans="1:55" ht="20.100000000000001" customHeight="1" x14ac:dyDescent="0.2">
      <c r="A120" s="435" t="s">
        <v>501</v>
      </c>
      <c r="B120" s="425"/>
      <c r="C120" s="374" t="s">
        <v>750</v>
      </c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6"/>
      <c r="AC120" s="404" t="s">
        <v>31</v>
      </c>
      <c r="AD120" s="405"/>
      <c r="AE120" s="827">
        <f>SUM(AE117:AH119)</f>
        <v>1170964</v>
      </c>
      <c r="AF120" s="828"/>
      <c r="AG120" s="828"/>
      <c r="AH120" s="829"/>
      <c r="AI120" s="827">
        <f>SUM(AI117:AL119)</f>
        <v>1334720</v>
      </c>
      <c r="AJ120" s="828"/>
      <c r="AK120" s="828"/>
      <c r="AL120" s="829"/>
      <c r="AM120" s="827">
        <f>SUM(AM117:AP119)</f>
        <v>1334720</v>
      </c>
      <c r="AN120" s="828"/>
      <c r="AO120" s="828"/>
      <c r="AP120" s="829"/>
      <c r="AQ120" s="322">
        <f t="shared" si="3"/>
        <v>1</v>
      </c>
      <c r="AR120" s="323"/>
    </row>
    <row r="121" spans="1:55" ht="20.100000000000001" customHeight="1" x14ac:dyDescent="0.2">
      <c r="A121" s="435" t="s">
        <v>502</v>
      </c>
      <c r="B121" s="425"/>
      <c r="C121" s="437" t="s">
        <v>751</v>
      </c>
      <c r="D121" s="438"/>
      <c r="E121" s="438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8"/>
      <c r="S121" s="438"/>
      <c r="T121" s="438"/>
      <c r="U121" s="438"/>
      <c r="V121" s="438"/>
      <c r="W121" s="438"/>
      <c r="X121" s="438"/>
      <c r="Y121" s="438"/>
      <c r="Z121" s="438"/>
      <c r="AA121" s="438"/>
      <c r="AB121" s="439"/>
      <c r="AC121" s="396" t="s">
        <v>32</v>
      </c>
      <c r="AD121" s="397"/>
      <c r="AE121" s="824">
        <f>SUM(AE116,AE120)</f>
        <v>56495189</v>
      </c>
      <c r="AF121" s="825"/>
      <c r="AG121" s="825"/>
      <c r="AH121" s="826"/>
      <c r="AI121" s="824">
        <f>SUM(AI116,AI120)</f>
        <v>53624257</v>
      </c>
      <c r="AJ121" s="825"/>
      <c r="AK121" s="825"/>
      <c r="AL121" s="826"/>
      <c r="AM121" s="824">
        <f>SUM(AM116,AM118)</f>
        <v>53624257</v>
      </c>
      <c r="AN121" s="825"/>
      <c r="AO121" s="825"/>
      <c r="AP121" s="826"/>
      <c r="AQ121" s="322">
        <f t="shared" si="3"/>
        <v>1</v>
      </c>
      <c r="AR121" s="323"/>
    </row>
    <row r="122" spans="1:55" s="2" customFormat="1" ht="20.100000000000001" customHeight="1" x14ac:dyDescent="0.2">
      <c r="A122" s="435" t="s">
        <v>503</v>
      </c>
      <c r="B122" s="425"/>
      <c r="C122" s="374" t="s">
        <v>24</v>
      </c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6"/>
      <c r="AC122" s="396" t="s">
        <v>52</v>
      </c>
      <c r="AD122" s="397"/>
      <c r="AE122" s="824">
        <v>7554642</v>
      </c>
      <c r="AF122" s="825"/>
      <c r="AG122" s="825"/>
      <c r="AH122" s="826"/>
      <c r="AI122" s="824">
        <v>7704450</v>
      </c>
      <c r="AJ122" s="825"/>
      <c r="AK122" s="825"/>
      <c r="AL122" s="826"/>
      <c r="AM122" s="824">
        <v>7704450</v>
      </c>
      <c r="AN122" s="825"/>
      <c r="AO122" s="825"/>
      <c r="AP122" s="826"/>
      <c r="AQ122" s="322">
        <f t="shared" si="3"/>
        <v>1</v>
      </c>
      <c r="AR122" s="323"/>
      <c r="BC122" s="174"/>
    </row>
    <row r="123" spans="1:55" ht="20.100000000000001" customHeight="1" x14ac:dyDescent="0.2">
      <c r="A123" s="436" t="s">
        <v>504</v>
      </c>
      <c r="B123" s="424"/>
      <c r="C123" s="300" t="s">
        <v>63</v>
      </c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2"/>
      <c r="AC123" s="391" t="s">
        <v>82</v>
      </c>
      <c r="AD123" s="392"/>
      <c r="AE123" s="662">
        <v>294748</v>
      </c>
      <c r="AF123" s="663"/>
      <c r="AG123" s="663"/>
      <c r="AH123" s="664"/>
      <c r="AI123" s="662">
        <v>255976</v>
      </c>
      <c r="AJ123" s="663"/>
      <c r="AK123" s="663"/>
      <c r="AL123" s="664"/>
      <c r="AM123" s="662">
        <v>255976</v>
      </c>
      <c r="AN123" s="663"/>
      <c r="AO123" s="663"/>
      <c r="AP123" s="664"/>
      <c r="AQ123" s="389">
        <f t="shared" si="3"/>
        <v>1</v>
      </c>
      <c r="AR123" s="390"/>
    </row>
    <row r="124" spans="1:55" ht="20.100000000000001" customHeight="1" x14ac:dyDescent="0.2">
      <c r="A124" s="436" t="s">
        <v>505</v>
      </c>
      <c r="B124" s="424"/>
      <c r="C124" s="300" t="s">
        <v>64</v>
      </c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2"/>
      <c r="AC124" s="391" t="s">
        <v>83</v>
      </c>
      <c r="AD124" s="392"/>
      <c r="AE124" s="662">
        <v>15002210</v>
      </c>
      <c r="AF124" s="663"/>
      <c r="AG124" s="663"/>
      <c r="AH124" s="664"/>
      <c r="AI124" s="662">
        <v>22269424</v>
      </c>
      <c r="AJ124" s="663"/>
      <c r="AK124" s="663"/>
      <c r="AL124" s="664"/>
      <c r="AM124" s="662">
        <v>21716485</v>
      </c>
      <c r="AN124" s="663"/>
      <c r="AO124" s="663"/>
      <c r="AP124" s="664"/>
      <c r="AQ124" s="389">
        <f t="shared" si="3"/>
        <v>0.97517048487648361</v>
      </c>
      <c r="AR124" s="390"/>
    </row>
    <row r="125" spans="1:55" ht="20.100000000000001" customHeight="1" x14ac:dyDescent="0.2">
      <c r="A125" s="436" t="s">
        <v>506</v>
      </c>
      <c r="B125" s="424"/>
      <c r="C125" s="300" t="s">
        <v>65</v>
      </c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2"/>
      <c r="AC125" s="391" t="s">
        <v>84</v>
      </c>
      <c r="AD125" s="392"/>
      <c r="AE125" s="662">
        <f>SUM('05'!AE125:AP125)</f>
        <v>0</v>
      </c>
      <c r="AF125" s="663"/>
      <c r="AG125" s="663"/>
      <c r="AH125" s="664"/>
      <c r="AI125" s="662">
        <v>0</v>
      </c>
      <c r="AJ125" s="663"/>
      <c r="AK125" s="663"/>
      <c r="AL125" s="664"/>
      <c r="AM125" s="662">
        <v>0</v>
      </c>
      <c r="AN125" s="663"/>
      <c r="AO125" s="663"/>
      <c r="AP125" s="664"/>
      <c r="AQ125" s="389" t="str">
        <f t="shared" si="3"/>
        <v>n.é.</v>
      </c>
      <c r="AR125" s="390"/>
    </row>
    <row r="126" spans="1:55" ht="20.100000000000001" customHeight="1" x14ac:dyDescent="0.2">
      <c r="A126" s="435" t="s">
        <v>507</v>
      </c>
      <c r="B126" s="425"/>
      <c r="C126" s="374" t="s">
        <v>752</v>
      </c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6"/>
      <c r="AC126" s="404" t="s">
        <v>92</v>
      </c>
      <c r="AD126" s="405"/>
      <c r="AE126" s="827">
        <f>SUM(AE123:AH125)</f>
        <v>15296958</v>
      </c>
      <c r="AF126" s="828"/>
      <c r="AG126" s="828"/>
      <c r="AH126" s="829"/>
      <c r="AI126" s="827">
        <f>SUM(AI123:AL125)</f>
        <v>22525400</v>
      </c>
      <c r="AJ126" s="828"/>
      <c r="AK126" s="828"/>
      <c r="AL126" s="829"/>
      <c r="AM126" s="827">
        <f>SUM(AM123:AP124)</f>
        <v>21972461</v>
      </c>
      <c r="AN126" s="828"/>
      <c r="AO126" s="828"/>
      <c r="AP126" s="829"/>
      <c r="AQ126" s="322">
        <f t="shared" si="3"/>
        <v>0.9754526445701297</v>
      </c>
      <c r="AR126" s="323"/>
    </row>
    <row r="127" spans="1:55" ht="20.100000000000001" customHeight="1" x14ac:dyDescent="0.2">
      <c r="A127" s="436" t="s">
        <v>508</v>
      </c>
      <c r="B127" s="424"/>
      <c r="C127" s="300" t="s">
        <v>66</v>
      </c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2"/>
      <c r="AC127" s="391" t="s">
        <v>85</v>
      </c>
      <c r="AD127" s="392"/>
      <c r="AE127" s="662">
        <v>282293</v>
      </c>
      <c r="AF127" s="663"/>
      <c r="AG127" s="663"/>
      <c r="AH127" s="664"/>
      <c r="AI127" s="662">
        <v>235177</v>
      </c>
      <c r="AJ127" s="663"/>
      <c r="AK127" s="663"/>
      <c r="AL127" s="664"/>
      <c r="AM127" s="662">
        <v>235177</v>
      </c>
      <c r="AN127" s="663"/>
      <c r="AO127" s="663"/>
      <c r="AP127" s="664"/>
      <c r="AQ127" s="389">
        <f t="shared" si="3"/>
        <v>1</v>
      </c>
      <c r="AR127" s="390"/>
    </row>
    <row r="128" spans="1:55" ht="20.100000000000001" customHeight="1" x14ac:dyDescent="0.2">
      <c r="A128" s="436" t="s">
        <v>509</v>
      </c>
      <c r="B128" s="424"/>
      <c r="C128" s="300" t="s">
        <v>67</v>
      </c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2"/>
      <c r="AC128" s="391" t="s">
        <v>86</v>
      </c>
      <c r="AD128" s="392"/>
      <c r="AE128" s="662">
        <v>132832</v>
      </c>
      <c r="AF128" s="663"/>
      <c r="AG128" s="663"/>
      <c r="AH128" s="664"/>
      <c r="AI128" s="662">
        <v>75308</v>
      </c>
      <c r="AJ128" s="663"/>
      <c r="AK128" s="663"/>
      <c r="AL128" s="664"/>
      <c r="AM128" s="662">
        <v>75308</v>
      </c>
      <c r="AN128" s="663"/>
      <c r="AO128" s="663"/>
      <c r="AP128" s="664"/>
      <c r="AQ128" s="389">
        <f t="shared" si="3"/>
        <v>1</v>
      </c>
      <c r="AR128" s="390"/>
    </row>
    <row r="129" spans="1:44" ht="20.100000000000001" customHeight="1" x14ac:dyDescent="0.2">
      <c r="A129" s="435" t="s">
        <v>510</v>
      </c>
      <c r="B129" s="425"/>
      <c r="C129" s="374" t="s">
        <v>753</v>
      </c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6"/>
      <c r="AC129" s="404" t="s">
        <v>93</v>
      </c>
      <c r="AD129" s="405"/>
      <c r="AE129" s="827">
        <f>SUM(AE127:AH128)</f>
        <v>415125</v>
      </c>
      <c r="AF129" s="828"/>
      <c r="AG129" s="828"/>
      <c r="AH129" s="829"/>
      <c r="AI129" s="827">
        <f>SUM(AI127:AL128)</f>
        <v>310485</v>
      </c>
      <c r="AJ129" s="828"/>
      <c r="AK129" s="828"/>
      <c r="AL129" s="829"/>
      <c r="AM129" s="827">
        <f>SUM(AM127:AP128)</f>
        <v>310485</v>
      </c>
      <c r="AN129" s="828"/>
      <c r="AO129" s="828"/>
      <c r="AP129" s="829"/>
      <c r="AQ129" s="322">
        <f t="shared" si="3"/>
        <v>1</v>
      </c>
      <c r="AR129" s="323"/>
    </row>
    <row r="130" spans="1:44" ht="20.100000000000001" customHeight="1" x14ac:dyDescent="0.2">
      <c r="A130" s="436" t="s">
        <v>511</v>
      </c>
      <c r="B130" s="424"/>
      <c r="C130" s="300" t="s">
        <v>68</v>
      </c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2"/>
      <c r="AC130" s="391" t="s">
        <v>87</v>
      </c>
      <c r="AD130" s="392"/>
      <c r="AE130" s="662">
        <v>2688721</v>
      </c>
      <c r="AF130" s="663"/>
      <c r="AG130" s="663"/>
      <c r="AH130" s="664"/>
      <c r="AI130" s="662">
        <v>3510093</v>
      </c>
      <c r="AJ130" s="663"/>
      <c r="AK130" s="663"/>
      <c r="AL130" s="664"/>
      <c r="AM130" s="662">
        <v>3404705</v>
      </c>
      <c r="AN130" s="663"/>
      <c r="AO130" s="663"/>
      <c r="AP130" s="664"/>
      <c r="AQ130" s="389">
        <f t="shared" si="3"/>
        <v>0.96997572428992618</v>
      </c>
      <c r="AR130" s="390"/>
    </row>
    <row r="131" spans="1:44" ht="20.100000000000001" customHeight="1" x14ac:dyDescent="0.2">
      <c r="A131" s="436" t="s">
        <v>614</v>
      </c>
      <c r="B131" s="424"/>
      <c r="C131" s="300" t="s">
        <v>69</v>
      </c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2"/>
      <c r="AC131" s="391" t="s">
        <v>88</v>
      </c>
      <c r="AD131" s="392"/>
      <c r="AE131" s="662">
        <v>974401</v>
      </c>
      <c r="AF131" s="663"/>
      <c r="AG131" s="663"/>
      <c r="AH131" s="664"/>
      <c r="AI131" s="662">
        <v>820918</v>
      </c>
      <c r="AJ131" s="663"/>
      <c r="AK131" s="663"/>
      <c r="AL131" s="664"/>
      <c r="AM131" s="662">
        <v>736318</v>
      </c>
      <c r="AN131" s="663"/>
      <c r="AO131" s="663"/>
      <c r="AP131" s="664"/>
      <c r="AQ131" s="389">
        <f t="shared" si="3"/>
        <v>0.89694464002494767</v>
      </c>
      <c r="AR131" s="390"/>
    </row>
    <row r="132" spans="1:44" ht="20.100000000000001" customHeight="1" x14ac:dyDescent="0.2">
      <c r="A132" s="436" t="s">
        <v>615</v>
      </c>
      <c r="B132" s="424"/>
      <c r="C132" s="300" t="s">
        <v>70</v>
      </c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2"/>
      <c r="AC132" s="391" t="s">
        <v>89</v>
      </c>
      <c r="AD132" s="392"/>
      <c r="AE132" s="662">
        <v>9696</v>
      </c>
      <c r="AF132" s="663"/>
      <c r="AG132" s="663"/>
      <c r="AH132" s="664"/>
      <c r="AI132" s="662">
        <v>0</v>
      </c>
      <c r="AJ132" s="663"/>
      <c r="AK132" s="663"/>
      <c r="AL132" s="664"/>
      <c r="AM132" s="662">
        <v>0</v>
      </c>
      <c r="AN132" s="663"/>
      <c r="AO132" s="663"/>
      <c r="AP132" s="664"/>
      <c r="AQ132" s="389" t="str">
        <f t="shared" si="3"/>
        <v>n.é.</v>
      </c>
      <c r="AR132" s="390"/>
    </row>
    <row r="133" spans="1:44" ht="20.100000000000001" customHeight="1" x14ac:dyDescent="0.2">
      <c r="A133" s="436" t="s">
        <v>616</v>
      </c>
      <c r="B133" s="424"/>
      <c r="C133" s="300" t="s">
        <v>71</v>
      </c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2"/>
      <c r="AC133" s="391" t="s">
        <v>90</v>
      </c>
      <c r="AD133" s="392"/>
      <c r="AE133" s="662">
        <v>11078340</v>
      </c>
      <c r="AF133" s="663"/>
      <c r="AG133" s="663"/>
      <c r="AH133" s="664"/>
      <c r="AI133" s="662">
        <v>1305793</v>
      </c>
      <c r="AJ133" s="663"/>
      <c r="AK133" s="663"/>
      <c r="AL133" s="664"/>
      <c r="AM133" s="662">
        <v>1305793</v>
      </c>
      <c r="AN133" s="663"/>
      <c r="AO133" s="663"/>
      <c r="AP133" s="664"/>
      <c r="AQ133" s="389">
        <f t="shared" si="3"/>
        <v>1</v>
      </c>
      <c r="AR133" s="390"/>
    </row>
    <row r="134" spans="1:44" ht="20.100000000000001" customHeight="1" x14ac:dyDescent="0.2">
      <c r="A134" s="436" t="s">
        <v>617</v>
      </c>
      <c r="B134" s="424"/>
      <c r="C134" s="426" t="s">
        <v>72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391" t="s">
        <v>91</v>
      </c>
      <c r="AD134" s="392"/>
      <c r="AE134" s="662">
        <f>SUM('05'!AE134:AP134)</f>
        <v>0</v>
      </c>
      <c r="AF134" s="663"/>
      <c r="AG134" s="663"/>
      <c r="AH134" s="664"/>
      <c r="AI134" s="662">
        <v>0</v>
      </c>
      <c r="AJ134" s="663"/>
      <c r="AK134" s="663"/>
      <c r="AL134" s="664"/>
      <c r="AM134" s="662">
        <v>0</v>
      </c>
      <c r="AN134" s="663"/>
      <c r="AO134" s="663"/>
      <c r="AP134" s="664"/>
      <c r="AQ134" s="389" t="str">
        <f t="shared" si="3"/>
        <v>n.é.</v>
      </c>
      <c r="AR134" s="390"/>
    </row>
    <row r="135" spans="1:44" ht="20.100000000000001" customHeight="1" x14ac:dyDescent="0.2">
      <c r="A135" s="436" t="s">
        <v>618</v>
      </c>
      <c r="B135" s="424"/>
      <c r="C135" s="324" t="s">
        <v>73</v>
      </c>
      <c r="D135" s="325"/>
      <c r="E135" s="325"/>
      <c r="F135" s="325"/>
      <c r="G135" s="325"/>
      <c r="H135" s="325"/>
      <c r="I135" s="325"/>
      <c r="J135" s="325"/>
      <c r="K135" s="325"/>
      <c r="L135" s="325"/>
      <c r="M135" s="325"/>
      <c r="N135" s="325"/>
      <c r="O135" s="325"/>
      <c r="P135" s="325"/>
      <c r="Q135" s="325"/>
      <c r="R135" s="325"/>
      <c r="S135" s="325"/>
      <c r="T135" s="325"/>
      <c r="U135" s="325"/>
      <c r="V135" s="325"/>
      <c r="W135" s="325"/>
      <c r="X135" s="325"/>
      <c r="Y135" s="325"/>
      <c r="Z135" s="325"/>
      <c r="AA135" s="325"/>
      <c r="AB135" s="326"/>
      <c r="AC135" s="391" t="s">
        <v>94</v>
      </c>
      <c r="AD135" s="392"/>
      <c r="AE135" s="662">
        <v>630958</v>
      </c>
      <c r="AF135" s="663"/>
      <c r="AG135" s="663"/>
      <c r="AH135" s="664"/>
      <c r="AI135" s="662">
        <v>701718</v>
      </c>
      <c r="AJ135" s="663"/>
      <c r="AK135" s="663"/>
      <c r="AL135" s="664"/>
      <c r="AM135" s="662">
        <v>701718</v>
      </c>
      <c r="AN135" s="663"/>
      <c r="AO135" s="663"/>
      <c r="AP135" s="664"/>
      <c r="AQ135" s="389">
        <f t="shared" si="3"/>
        <v>1</v>
      </c>
      <c r="AR135" s="390"/>
    </row>
    <row r="136" spans="1:44" ht="20.100000000000001" customHeight="1" x14ac:dyDescent="0.2">
      <c r="A136" s="436" t="s">
        <v>619</v>
      </c>
      <c r="B136" s="424"/>
      <c r="C136" s="300" t="s">
        <v>74</v>
      </c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2"/>
      <c r="AC136" s="391" t="s">
        <v>95</v>
      </c>
      <c r="AD136" s="392"/>
      <c r="AE136" s="662">
        <v>699385</v>
      </c>
      <c r="AF136" s="663"/>
      <c r="AG136" s="663"/>
      <c r="AH136" s="664"/>
      <c r="AI136" s="662">
        <v>839290</v>
      </c>
      <c r="AJ136" s="663"/>
      <c r="AK136" s="663"/>
      <c r="AL136" s="664"/>
      <c r="AM136" s="662">
        <v>833673</v>
      </c>
      <c r="AN136" s="663"/>
      <c r="AO136" s="663"/>
      <c r="AP136" s="664"/>
      <c r="AQ136" s="389">
        <f t="shared" ref="AQ136:AQ170" si="4">IF(AI136&gt;0,AM136/AI136,"n.é.")</f>
        <v>0.99330743843010161</v>
      </c>
      <c r="AR136" s="390"/>
    </row>
    <row r="137" spans="1:44" ht="20.100000000000001" customHeight="1" x14ac:dyDescent="0.2">
      <c r="A137" s="435" t="s">
        <v>620</v>
      </c>
      <c r="B137" s="425"/>
      <c r="C137" s="374" t="s">
        <v>754</v>
      </c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6"/>
      <c r="AC137" s="404" t="s">
        <v>96</v>
      </c>
      <c r="AD137" s="405"/>
      <c r="AE137" s="827">
        <f>SUM(AE130:AH136)</f>
        <v>16081501</v>
      </c>
      <c r="AF137" s="828"/>
      <c r="AG137" s="828"/>
      <c r="AH137" s="829"/>
      <c r="AI137" s="827">
        <f>SUM(AI130:AL136)</f>
        <v>7177812</v>
      </c>
      <c r="AJ137" s="828"/>
      <c r="AK137" s="828"/>
      <c r="AL137" s="829"/>
      <c r="AM137" s="827">
        <f>SUM(AM130:AP136)</f>
        <v>6982207</v>
      </c>
      <c r="AN137" s="828"/>
      <c r="AO137" s="828"/>
      <c r="AP137" s="829"/>
      <c r="AQ137" s="322">
        <f t="shared" si="4"/>
        <v>0.97274865934075727</v>
      </c>
      <c r="AR137" s="323"/>
    </row>
    <row r="138" spans="1:44" ht="20.100000000000001" customHeight="1" x14ac:dyDescent="0.2">
      <c r="A138" s="436" t="s">
        <v>621</v>
      </c>
      <c r="B138" s="424"/>
      <c r="C138" s="300" t="s">
        <v>75</v>
      </c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2"/>
      <c r="AC138" s="391" t="s">
        <v>97</v>
      </c>
      <c r="AD138" s="392"/>
      <c r="AE138" s="662">
        <v>30000</v>
      </c>
      <c r="AF138" s="663"/>
      <c r="AG138" s="663"/>
      <c r="AH138" s="664"/>
      <c r="AI138" s="662">
        <v>0</v>
      </c>
      <c r="AJ138" s="663"/>
      <c r="AK138" s="663"/>
      <c r="AL138" s="664"/>
      <c r="AM138" s="662">
        <v>0</v>
      </c>
      <c r="AN138" s="663"/>
      <c r="AO138" s="663"/>
      <c r="AP138" s="664"/>
      <c r="AQ138" s="389" t="str">
        <f t="shared" si="4"/>
        <v>n.é.</v>
      </c>
      <c r="AR138" s="390"/>
    </row>
    <row r="139" spans="1:44" ht="20.100000000000001" customHeight="1" x14ac:dyDescent="0.2">
      <c r="A139" s="436" t="s">
        <v>622</v>
      </c>
      <c r="B139" s="424"/>
      <c r="C139" s="300" t="s">
        <v>76</v>
      </c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2"/>
      <c r="AC139" s="391" t="s">
        <v>98</v>
      </c>
      <c r="AD139" s="392"/>
      <c r="AE139" s="662">
        <f>SUM('05'!AE139:AP139)</f>
        <v>0</v>
      </c>
      <c r="AF139" s="663"/>
      <c r="AG139" s="663"/>
      <c r="AH139" s="664"/>
      <c r="AI139" s="662">
        <v>0</v>
      </c>
      <c r="AJ139" s="663"/>
      <c r="AK139" s="663"/>
      <c r="AL139" s="664"/>
      <c r="AM139" s="662">
        <v>0</v>
      </c>
      <c r="AN139" s="663"/>
      <c r="AO139" s="663"/>
      <c r="AP139" s="664"/>
      <c r="AQ139" s="389" t="str">
        <f t="shared" si="4"/>
        <v>n.é.</v>
      </c>
      <c r="AR139" s="390"/>
    </row>
    <row r="140" spans="1:44" ht="20.100000000000001" customHeight="1" x14ac:dyDescent="0.2">
      <c r="A140" s="435" t="s">
        <v>623</v>
      </c>
      <c r="B140" s="425"/>
      <c r="C140" s="374" t="s">
        <v>755</v>
      </c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6"/>
      <c r="AC140" s="404" t="s">
        <v>99</v>
      </c>
      <c r="AD140" s="405"/>
      <c r="AE140" s="827">
        <f>SUM(AE138:AH139)</f>
        <v>30000</v>
      </c>
      <c r="AF140" s="828"/>
      <c r="AG140" s="828"/>
      <c r="AH140" s="829"/>
      <c r="AI140" s="827">
        <f>SUM(AI138:AL139)</f>
        <v>0</v>
      </c>
      <c r="AJ140" s="828"/>
      <c r="AK140" s="828"/>
      <c r="AL140" s="829"/>
      <c r="AM140" s="827">
        <f>SUM(AM138:AP139)</f>
        <v>0</v>
      </c>
      <c r="AN140" s="828"/>
      <c r="AO140" s="828"/>
      <c r="AP140" s="829"/>
      <c r="AQ140" s="322" t="str">
        <f t="shared" si="4"/>
        <v>n.é.</v>
      </c>
      <c r="AR140" s="323"/>
    </row>
    <row r="141" spans="1:44" ht="20.100000000000001" customHeight="1" x14ac:dyDescent="0.2">
      <c r="A141" s="298" t="s">
        <v>624</v>
      </c>
      <c r="B141" s="424"/>
      <c r="C141" s="300" t="s">
        <v>77</v>
      </c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2"/>
      <c r="AC141" s="391" t="s">
        <v>100</v>
      </c>
      <c r="AD141" s="392"/>
      <c r="AE141" s="662">
        <v>7432612</v>
      </c>
      <c r="AF141" s="663"/>
      <c r="AG141" s="663"/>
      <c r="AH141" s="664"/>
      <c r="AI141" s="662">
        <v>6067704</v>
      </c>
      <c r="AJ141" s="663"/>
      <c r="AK141" s="663"/>
      <c r="AL141" s="664"/>
      <c r="AM141" s="662">
        <v>5894736</v>
      </c>
      <c r="AN141" s="663"/>
      <c r="AO141" s="663"/>
      <c r="AP141" s="664"/>
      <c r="AQ141" s="389">
        <f t="shared" si="4"/>
        <v>0.97149366547873794</v>
      </c>
      <c r="AR141" s="390"/>
    </row>
    <row r="142" spans="1:44" ht="20.100000000000001" customHeight="1" x14ac:dyDescent="0.2">
      <c r="A142" s="298" t="s">
        <v>625</v>
      </c>
      <c r="B142" s="424"/>
      <c r="C142" s="300" t="s">
        <v>78</v>
      </c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2"/>
      <c r="AC142" s="391" t="s">
        <v>101</v>
      </c>
      <c r="AD142" s="392"/>
      <c r="AE142" s="662">
        <v>0</v>
      </c>
      <c r="AF142" s="663"/>
      <c r="AG142" s="663"/>
      <c r="AH142" s="664"/>
      <c r="AI142" s="662">
        <v>1562000</v>
      </c>
      <c r="AJ142" s="663"/>
      <c r="AK142" s="663"/>
      <c r="AL142" s="664"/>
      <c r="AM142" s="662">
        <v>952000</v>
      </c>
      <c r="AN142" s="663"/>
      <c r="AO142" s="663"/>
      <c r="AP142" s="664"/>
      <c r="AQ142" s="389">
        <f t="shared" si="4"/>
        <v>0.60947503201024322</v>
      </c>
      <c r="AR142" s="390"/>
    </row>
    <row r="143" spans="1:44" ht="20.100000000000001" customHeight="1" x14ac:dyDescent="0.2">
      <c r="A143" s="298" t="s">
        <v>626</v>
      </c>
      <c r="B143" s="424"/>
      <c r="C143" s="300" t="s">
        <v>79</v>
      </c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2"/>
      <c r="AC143" s="391" t="s">
        <v>102</v>
      </c>
      <c r="AD143" s="392"/>
      <c r="AE143" s="662">
        <f>SUM('05'!AE143:AP143)</f>
        <v>0</v>
      </c>
      <c r="AF143" s="663"/>
      <c r="AG143" s="663"/>
      <c r="AH143" s="664"/>
      <c r="AI143" s="662">
        <v>0</v>
      </c>
      <c r="AJ143" s="663"/>
      <c r="AK143" s="663"/>
      <c r="AL143" s="664"/>
      <c r="AM143" s="662">
        <v>0</v>
      </c>
      <c r="AN143" s="663"/>
      <c r="AO143" s="663"/>
      <c r="AP143" s="664"/>
      <c r="AQ143" s="389" t="str">
        <f t="shared" si="4"/>
        <v>n.é.</v>
      </c>
      <c r="AR143" s="390"/>
    </row>
    <row r="144" spans="1:44" ht="20.100000000000001" customHeight="1" x14ac:dyDescent="0.2">
      <c r="A144" s="298" t="s">
        <v>627</v>
      </c>
      <c r="B144" s="424"/>
      <c r="C144" s="300" t="s">
        <v>80</v>
      </c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2"/>
      <c r="AC144" s="391" t="s">
        <v>103</v>
      </c>
      <c r="AD144" s="392"/>
      <c r="AE144" s="662">
        <f>SUM('05'!AE144:AP144)</f>
        <v>0</v>
      </c>
      <c r="AF144" s="663"/>
      <c r="AG144" s="663"/>
      <c r="AH144" s="664"/>
      <c r="AI144" s="662">
        <v>0</v>
      </c>
      <c r="AJ144" s="663"/>
      <c r="AK144" s="663"/>
      <c r="AL144" s="664"/>
      <c r="AM144" s="662">
        <v>0</v>
      </c>
      <c r="AN144" s="663"/>
      <c r="AO144" s="663"/>
      <c r="AP144" s="664"/>
      <c r="AQ144" s="389" t="str">
        <f t="shared" si="4"/>
        <v>n.é.</v>
      </c>
      <c r="AR144" s="390"/>
    </row>
    <row r="145" spans="1:55" ht="20.100000000000001" customHeight="1" x14ac:dyDescent="0.2">
      <c r="A145" s="298" t="s">
        <v>628</v>
      </c>
      <c r="B145" s="424"/>
      <c r="C145" s="300" t="s">
        <v>81</v>
      </c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2"/>
      <c r="AC145" s="391" t="s">
        <v>104</v>
      </c>
      <c r="AD145" s="392"/>
      <c r="AE145" s="662">
        <v>765</v>
      </c>
      <c r="AF145" s="663"/>
      <c r="AG145" s="663"/>
      <c r="AH145" s="664"/>
      <c r="AI145" s="662">
        <v>15277</v>
      </c>
      <c r="AJ145" s="663"/>
      <c r="AK145" s="663"/>
      <c r="AL145" s="664"/>
      <c r="AM145" s="662">
        <v>15277</v>
      </c>
      <c r="AN145" s="663"/>
      <c r="AO145" s="663"/>
      <c r="AP145" s="664"/>
      <c r="AQ145" s="389">
        <f t="shared" si="4"/>
        <v>1</v>
      </c>
      <c r="AR145" s="390"/>
    </row>
    <row r="146" spans="1:55" ht="20.100000000000001" customHeight="1" x14ac:dyDescent="0.2">
      <c r="A146" s="328" t="s">
        <v>629</v>
      </c>
      <c r="B146" s="425"/>
      <c r="C146" s="374" t="s">
        <v>756</v>
      </c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6"/>
      <c r="AC146" s="404" t="s">
        <v>105</v>
      </c>
      <c r="AD146" s="405"/>
      <c r="AE146" s="827">
        <f>SUM(AE141:AH145)</f>
        <v>7433377</v>
      </c>
      <c r="AF146" s="828"/>
      <c r="AG146" s="828"/>
      <c r="AH146" s="829"/>
      <c r="AI146" s="827">
        <f>SUM(AI141:AL145)</f>
        <v>7644981</v>
      </c>
      <c r="AJ146" s="828"/>
      <c r="AK146" s="828"/>
      <c r="AL146" s="829"/>
      <c r="AM146" s="827">
        <f>SUM(AM141:AP145)</f>
        <v>6862013</v>
      </c>
      <c r="AN146" s="828"/>
      <c r="AO146" s="828"/>
      <c r="AP146" s="829"/>
      <c r="AQ146" s="322">
        <f t="shared" si="4"/>
        <v>0.89758404893354216</v>
      </c>
      <c r="AR146" s="323"/>
    </row>
    <row r="147" spans="1:55" ht="20.100000000000001" customHeight="1" x14ac:dyDescent="0.2">
      <c r="A147" s="328" t="s">
        <v>630</v>
      </c>
      <c r="B147" s="425"/>
      <c r="C147" s="374" t="s">
        <v>757</v>
      </c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6"/>
      <c r="AC147" s="396" t="s">
        <v>57</v>
      </c>
      <c r="AD147" s="397"/>
      <c r="AE147" s="824">
        <f>SUM(AE126,AE129,AE137,AE140,AE146)</f>
        <v>39256961</v>
      </c>
      <c r="AF147" s="825"/>
      <c r="AG147" s="825"/>
      <c r="AH147" s="826"/>
      <c r="AI147" s="824">
        <f>SUM(AI126,AI129,AI137,AI140,AI146)</f>
        <v>37658678</v>
      </c>
      <c r="AJ147" s="825"/>
      <c r="AK147" s="825"/>
      <c r="AL147" s="826"/>
      <c r="AM147" s="824">
        <f>SUM(AM126,AM129,AM137,AM140,AM146)</f>
        <v>36127166</v>
      </c>
      <c r="AN147" s="825"/>
      <c r="AO147" s="825"/>
      <c r="AP147" s="826"/>
      <c r="AQ147" s="322">
        <f t="shared" si="4"/>
        <v>0.95933176411556453</v>
      </c>
      <c r="AR147" s="323"/>
      <c r="BC147" s="63"/>
    </row>
    <row r="148" spans="1:55" ht="20.100000000000001" customHeight="1" x14ac:dyDescent="0.2">
      <c r="A148" s="298" t="s">
        <v>631</v>
      </c>
      <c r="B148" s="424"/>
      <c r="C148" s="300" t="s">
        <v>108</v>
      </c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2"/>
      <c r="AC148" s="391" t="s">
        <v>116</v>
      </c>
      <c r="AD148" s="392"/>
      <c r="AE148" s="662">
        <v>0</v>
      </c>
      <c r="AF148" s="663"/>
      <c r="AG148" s="663"/>
      <c r="AH148" s="664"/>
      <c r="AI148" s="662">
        <v>0</v>
      </c>
      <c r="AJ148" s="663"/>
      <c r="AK148" s="663"/>
      <c r="AL148" s="664"/>
      <c r="AM148" s="662">
        <v>0</v>
      </c>
      <c r="AN148" s="663"/>
      <c r="AO148" s="663"/>
      <c r="AP148" s="664"/>
      <c r="AQ148" s="389" t="str">
        <f t="shared" si="4"/>
        <v>n.é.</v>
      </c>
      <c r="AR148" s="390"/>
    </row>
    <row r="149" spans="1:55" ht="20.100000000000001" customHeight="1" x14ac:dyDescent="0.2">
      <c r="A149" s="298" t="s">
        <v>632</v>
      </c>
      <c r="B149" s="424"/>
      <c r="C149" s="300" t="s">
        <v>109</v>
      </c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2"/>
      <c r="AC149" s="391" t="s">
        <v>117</v>
      </c>
      <c r="AD149" s="392"/>
      <c r="AE149" s="662">
        <v>0</v>
      </c>
      <c r="AF149" s="663"/>
      <c r="AG149" s="663"/>
      <c r="AH149" s="664"/>
      <c r="AI149" s="662">
        <v>0</v>
      </c>
      <c r="AJ149" s="663"/>
      <c r="AK149" s="663"/>
      <c r="AL149" s="664"/>
      <c r="AM149" s="662">
        <v>0</v>
      </c>
      <c r="AN149" s="663"/>
      <c r="AO149" s="663"/>
      <c r="AP149" s="664"/>
      <c r="AQ149" s="389" t="str">
        <f t="shared" si="4"/>
        <v>n.é.</v>
      </c>
      <c r="AR149" s="390"/>
    </row>
    <row r="150" spans="1:55" ht="20.100000000000001" customHeight="1" x14ac:dyDescent="0.2">
      <c r="A150" s="298" t="s">
        <v>633</v>
      </c>
      <c r="B150" s="424"/>
      <c r="C150" s="426" t="s">
        <v>110</v>
      </c>
      <c r="D150" s="427"/>
      <c r="E150" s="427"/>
      <c r="F150" s="427"/>
      <c r="G150" s="427"/>
      <c r="H150" s="427"/>
      <c r="I150" s="427"/>
      <c r="J150" s="427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8"/>
      <c r="AC150" s="391" t="s">
        <v>118</v>
      </c>
      <c r="AD150" s="392"/>
      <c r="AE150" s="662">
        <v>0</v>
      </c>
      <c r="AF150" s="663"/>
      <c r="AG150" s="663"/>
      <c r="AH150" s="664"/>
      <c r="AI150" s="662">
        <v>0</v>
      </c>
      <c r="AJ150" s="663"/>
      <c r="AK150" s="663"/>
      <c r="AL150" s="664"/>
      <c r="AM150" s="662">
        <v>0</v>
      </c>
      <c r="AN150" s="663"/>
      <c r="AO150" s="663"/>
      <c r="AP150" s="664"/>
      <c r="AQ150" s="389" t="str">
        <f t="shared" si="4"/>
        <v>n.é.</v>
      </c>
      <c r="AR150" s="390"/>
    </row>
    <row r="151" spans="1:55" ht="20.100000000000001" customHeight="1" x14ac:dyDescent="0.2">
      <c r="A151" s="298" t="s">
        <v>634</v>
      </c>
      <c r="B151" s="424"/>
      <c r="C151" s="426" t="s">
        <v>111</v>
      </c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8"/>
      <c r="AC151" s="391" t="s">
        <v>119</v>
      </c>
      <c r="AD151" s="392"/>
      <c r="AE151" s="662">
        <v>0</v>
      </c>
      <c r="AF151" s="663"/>
      <c r="AG151" s="663"/>
      <c r="AH151" s="664"/>
      <c r="AI151" s="662">
        <v>0</v>
      </c>
      <c r="AJ151" s="663"/>
      <c r="AK151" s="663"/>
      <c r="AL151" s="664"/>
      <c r="AM151" s="662">
        <v>0</v>
      </c>
      <c r="AN151" s="663"/>
      <c r="AO151" s="663"/>
      <c r="AP151" s="664"/>
      <c r="AQ151" s="389" t="str">
        <f t="shared" si="4"/>
        <v>n.é.</v>
      </c>
      <c r="AR151" s="390"/>
    </row>
    <row r="152" spans="1:55" ht="20.100000000000001" customHeight="1" x14ac:dyDescent="0.2">
      <c r="A152" s="298" t="s">
        <v>635</v>
      </c>
      <c r="B152" s="424"/>
      <c r="C152" s="426" t="s">
        <v>112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391" t="s">
        <v>120</v>
      </c>
      <c r="AD152" s="392"/>
      <c r="AE152" s="662">
        <v>0</v>
      </c>
      <c r="AF152" s="663"/>
      <c r="AG152" s="663"/>
      <c r="AH152" s="664"/>
      <c r="AI152" s="662">
        <v>0</v>
      </c>
      <c r="AJ152" s="663"/>
      <c r="AK152" s="663"/>
      <c r="AL152" s="664"/>
      <c r="AM152" s="662">
        <v>0</v>
      </c>
      <c r="AN152" s="663"/>
      <c r="AO152" s="663"/>
      <c r="AP152" s="664"/>
      <c r="AQ152" s="389" t="str">
        <f t="shared" si="4"/>
        <v>n.é.</v>
      </c>
      <c r="AR152" s="390"/>
    </row>
    <row r="153" spans="1:55" ht="20.100000000000001" customHeight="1" x14ac:dyDescent="0.2">
      <c r="A153" s="298" t="s">
        <v>636</v>
      </c>
      <c r="B153" s="424"/>
      <c r="C153" s="300" t="s">
        <v>113</v>
      </c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2"/>
      <c r="AC153" s="391" t="s">
        <v>121</v>
      </c>
      <c r="AD153" s="392"/>
      <c r="AE153" s="662">
        <v>0</v>
      </c>
      <c r="AF153" s="663"/>
      <c r="AG153" s="663"/>
      <c r="AH153" s="664"/>
      <c r="AI153" s="662">
        <v>0</v>
      </c>
      <c r="AJ153" s="663"/>
      <c r="AK153" s="663"/>
      <c r="AL153" s="664"/>
      <c r="AM153" s="662">
        <v>0</v>
      </c>
      <c r="AN153" s="663"/>
      <c r="AO153" s="663"/>
      <c r="AP153" s="664"/>
      <c r="AQ153" s="389" t="str">
        <f t="shared" si="4"/>
        <v>n.é.</v>
      </c>
      <c r="AR153" s="390"/>
    </row>
    <row r="154" spans="1:55" ht="20.100000000000001" customHeight="1" x14ac:dyDescent="0.2">
      <c r="A154" s="298" t="s">
        <v>637</v>
      </c>
      <c r="B154" s="424"/>
      <c r="C154" s="300" t="s">
        <v>114</v>
      </c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2"/>
      <c r="AC154" s="391" t="s">
        <v>122</v>
      </c>
      <c r="AD154" s="392"/>
      <c r="AE154" s="662">
        <v>0</v>
      </c>
      <c r="AF154" s="663"/>
      <c r="AG154" s="663"/>
      <c r="AH154" s="664"/>
      <c r="AI154" s="662">
        <v>0</v>
      </c>
      <c r="AJ154" s="663"/>
      <c r="AK154" s="663"/>
      <c r="AL154" s="664"/>
      <c r="AM154" s="662">
        <v>0</v>
      </c>
      <c r="AN154" s="663"/>
      <c r="AO154" s="663"/>
      <c r="AP154" s="664"/>
      <c r="AQ154" s="389" t="str">
        <f t="shared" si="4"/>
        <v>n.é.</v>
      </c>
      <c r="AR154" s="390"/>
    </row>
    <row r="155" spans="1:55" ht="20.100000000000001" customHeight="1" x14ac:dyDescent="0.2">
      <c r="A155" s="298" t="s">
        <v>638</v>
      </c>
      <c r="B155" s="424"/>
      <c r="C155" s="300" t="s">
        <v>115</v>
      </c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2"/>
      <c r="AC155" s="391" t="s">
        <v>123</v>
      </c>
      <c r="AD155" s="392"/>
      <c r="AE155" s="662">
        <v>0</v>
      </c>
      <c r="AF155" s="663"/>
      <c r="AG155" s="663"/>
      <c r="AH155" s="664"/>
      <c r="AI155" s="662">
        <v>0</v>
      </c>
      <c r="AJ155" s="663"/>
      <c r="AK155" s="663"/>
      <c r="AL155" s="664"/>
      <c r="AM155" s="662">
        <v>0</v>
      </c>
      <c r="AN155" s="663"/>
      <c r="AO155" s="663"/>
      <c r="AP155" s="664"/>
      <c r="AQ155" s="389" t="str">
        <f t="shared" si="4"/>
        <v>n.é.</v>
      </c>
      <c r="AR155" s="390"/>
    </row>
    <row r="156" spans="1:55" ht="20.100000000000001" customHeight="1" x14ac:dyDescent="0.2">
      <c r="A156" s="328" t="s">
        <v>639</v>
      </c>
      <c r="B156" s="425"/>
      <c r="C156" s="374" t="s">
        <v>758</v>
      </c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6"/>
      <c r="AC156" s="396" t="s">
        <v>58</v>
      </c>
      <c r="AD156" s="397"/>
      <c r="AE156" s="824">
        <f>SUM(AE148:AH155)</f>
        <v>0</v>
      </c>
      <c r="AF156" s="825"/>
      <c r="AG156" s="825"/>
      <c r="AH156" s="826"/>
      <c r="AI156" s="824">
        <f>SUM(AI148:AL155)</f>
        <v>0</v>
      </c>
      <c r="AJ156" s="825"/>
      <c r="AK156" s="825"/>
      <c r="AL156" s="826"/>
      <c r="AM156" s="824">
        <v>0</v>
      </c>
      <c r="AN156" s="825"/>
      <c r="AO156" s="825"/>
      <c r="AP156" s="826"/>
      <c r="AQ156" s="322" t="str">
        <f t="shared" si="4"/>
        <v>n.é.</v>
      </c>
      <c r="AR156" s="323"/>
    </row>
    <row r="157" spans="1:55" ht="20.100000000000001" customHeight="1" x14ac:dyDescent="0.2">
      <c r="A157" s="298" t="s">
        <v>667</v>
      </c>
      <c r="B157" s="424"/>
      <c r="C157" s="406" t="s">
        <v>142</v>
      </c>
      <c r="D157" s="407"/>
      <c r="E157" s="407"/>
      <c r="F157" s="407"/>
      <c r="G157" s="407"/>
      <c r="H157" s="407"/>
      <c r="I157" s="407"/>
      <c r="J157" s="407"/>
      <c r="K157" s="407"/>
      <c r="L157" s="407"/>
      <c r="M157" s="407"/>
      <c r="N157" s="407"/>
      <c r="O157" s="407"/>
      <c r="P157" s="407"/>
      <c r="Q157" s="407"/>
      <c r="R157" s="407"/>
      <c r="S157" s="407"/>
      <c r="T157" s="407"/>
      <c r="U157" s="407"/>
      <c r="V157" s="407"/>
      <c r="W157" s="407"/>
      <c r="X157" s="407"/>
      <c r="Y157" s="407"/>
      <c r="Z157" s="407"/>
      <c r="AA157" s="407"/>
      <c r="AB157" s="408"/>
      <c r="AC157" s="391" t="s">
        <v>131</v>
      </c>
      <c r="AD157" s="392"/>
      <c r="AE157" s="662">
        <v>0</v>
      </c>
      <c r="AF157" s="663"/>
      <c r="AG157" s="663"/>
      <c r="AH157" s="664"/>
      <c r="AI157" s="662">
        <v>0</v>
      </c>
      <c r="AJ157" s="663"/>
      <c r="AK157" s="663"/>
      <c r="AL157" s="664"/>
      <c r="AM157" s="662">
        <v>0</v>
      </c>
      <c r="AN157" s="663"/>
      <c r="AO157" s="663"/>
      <c r="AP157" s="664"/>
      <c r="AQ157" s="389" t="str">
        <f t="shared" si="4"/>
        <v>n.é.</v>
      </c>
      <c r="AR157" s="390"/>
    </row>
    <row r="158" spans="1:55" ht="20.100000000000001" customHeight="1" x14ac:dyDescent="0.2">
      <c r="A158" s="298" t="s">
        <v>668</v>
      </c>
      <c r="B158" s="299"/>
      <c r="C158" s="406" t="s">
        <v>641</v>
      </c>
      <c r="D158" s="407"/>
      <c r="E158" s="407"/>
      <c r="F158" s="407"/>
      <c r="G158" s="407"/>
      <c r="H158" s="407"/>
      <c r="I158" s="407"/>
      <c r="J158" s="407"/>
      <c r="K158" s="407"/>
      <c r="L158" s="407"/>
      <c r="M158" s="407"/>
      <c r="N158" s="407"/>
      <c r="O158" s="407"/>
      <c r="P158" s="407"/>
      <c r="Q158" s="407"/>
      <c r="R158" s="407"/>
      <c r="S158" s="407"/>
      <c r="T158" s="407"/>
      <c r="U158" s="407"/>
      <c r="V158" s="407"/>
      <c r="W158" s="407"/>
      <c r="X158" s="407"/>
      <c r="Y158" s="407"/>
      <c r="Z158" s="407"/>
      <c r="AA158" s="407"/>
      <c r="AB158" s="408"/>
      <c r="AC158" s="391" t="s">
        <v>640</v>
      </c>
      <c r="AD158" s="392"/>
      <c r="AE158" s="662">
        <v>0</v>
      </c>
      <c r="AF158" s="663"/>
      <c r="AG158" s="663"/>
      <c r="AH158" s="664"/>
      <c r="AI158" s="662">
        <v>0</v>
      </c>
      <c r="AJ158" s="663"/>
      <c r="AK158" s="663"/>
      <c r="AL158" s="664"/>
      <c r="AM158" s="662">
        <v>0</v>
      </c>
      <c r="AN158" s="663"/>
      <c r="AO158" s="663"/>
      <c r="AP158" s="664"/>
      <c r="AQ158" s="389" t="str">
        <f t="shared" si="4"/>
        <v>n.é.</v>
      </c>
      <c r="AR158" s="390"/>
    </row>
    <row r="159" spans="1:55" ht="20.100000000000001" customHeight="1" x14ac:dyDescent="0.2">
      <c r="A159" s="298" t="s">
        <v>669</v>
      </c>
      <c r="B159" s="299"/>
      <c r="C159" s="406" t="s">
        <v>642</v>
      </c>
      <c r="D159" s="407"/>
      <c r="E159" s="407"/>
      <c r="F159" s="407"/>
      <c r="G159" s="407"/>
      <c r="H159" s="407"/>
      <c r="I159" s="407"/>
      <c r="J159" s="407"/>
      <c r="K159" s="407"/>
      <c r="L159" s="407"/>
      <c r="M159" s="407"/>
      <c r="N159" s="407"/>
      <c r="O159" s="407"/>
      <c r="P159" s="407"/>
      <c r="Q159" s="407"/>
      <c r="R159" s="407"/>
      <c r="S159" s="407"/>
      <c r="T159" s="407"/>
      <c r="U159" s="407"/>
      <c r="V159" s="407"/>
      <c r="W159" s="407"/>
      <c r="X159" s="407"/>
      <c r="Y159" s="407"/>
      <c r="Z159" s="407"/>
      <c r="AA159" s="407"/>
      <c r="AB159" s="408"/>
      <c r="AC159" s="391" t="s">
        <v>643</v>
      </c>
      <c r="AD159" s="392"/>
      <c r="AE159" s="662">
        <v>0</v>
      </c>
      <c r="AF159" s="663"/>
      <c r="AG159" s="663"/>
      <c r="AH159" s="664"/>
      <c r="AI159" s="662">
        <v>0</v>
      </c>
      <c r="AJ159" s="663"/>
      <c r="AK159" s="663"/>
      <c r="AL159" s="664"/>
      <c r="AM159" s="662">
        <v>0</v>
      </c>
      <c r="AN159" s="663"/>
      <c r="AO159" s="663"/>
      <c r="AP159" s="664"/>
      <c r="AQ159" s="389" t="str">
        <f t="shared" si="4"/>
        <v>n.é.</v>
      </c>
      <c r="AR159" s="390"/>
    </row>
    <row r="160" spans="1:55" ht="20.100000000000001" customHeight="1" x14ac:dyDescent="0.2">
      <c r="A160" s="298" t="s">
        <v>670</v>
      </c>
      <c r="B160" s="299"/>
      <c r="C160" s="406" t="s">
        <v>644</v>
      </c>
      <c r="D160" s="407"/>
      <c r="E160" s="407"/>
      <c r="F160" s="407"/>
      <c r="G160" s="407"/>
      <c r="H160" s="407"/>
      <c r="I160" s="407"/>
      <c r="J160" s="407"/>
      <c r="K160" s="407"/>
      <c r="L160" s="407"/>
      <c r="M160" s="407"/>
      <c r="N160" s="407"/>
      <c r="O160" s="407"/>
      <c r="P160" s="407"/>
      <c r="Q160" s="407"/>
      <c r="R160" s="407"/>
      <c r="S160" s="407"/>
      <c r="T160" s="407"/>
      <c r="U160" s="407"/>
      <c r="V160" s="407"/>
      <c r="W160" s="407"/>
      <c r="X160" s="407"/>
      <c r="Y160" s="407"/>
      <c r="Z160" s="407"/>
      <c r="AA160" s="407"/>
      <c r="AB160" s="408"/>
      <c r="AC160" s="391" t="s">
        <v>645</v>
      </c>
      <c r="AD160" s="392"/>
      <c r="AE160" s="662">
        <v>0</v>
      </c>
      <c r="AF160" s="663"/>
      <c r="AG160" s="663"/>
      <c r="AH160" s="664"/>
      <c r="AI160" s="662">
        <v>0</v>
      </c>
      <c r="AJ160" s="663"/>
      <c r="AK160" s="663"/>
      <c r="AL160" s="664"/>
      <c r="AM160" s="662">
        <v>0</v>
      </c>
      <c r="AN160" s="663"/>
      <c r="AO160" s="663"/>
      <c r="AP160" s="664"/>
      <c r="AQ160" s="389" t="str">
        <f t="shared" si="4"/>
        <v>n.é.</v>
      </c>
      <c r="AR160" s="390"/>
    </row>
    <row r="161" spans="1:44" ht="20.100000000000001" customHeight="1" x14ac:dyDescent="0.2">
      <c r="A161" s="298" t="s">
        <v>671</v>
      </c>
      <c r="B161" s="299"/>
      <c r="C161" s="406" t="s">
        <v>424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391" t="s">
        <v>132</v>
      </c>
      <c r="AD161" s="392"/>
      <c r="AE161" s="662">
        <v>0</v>
      </c>
      <c r="AF161" s="663"/>
      <c r="AG161" s="663"/>
      <c r="AH161" s="664"/>
      <c r="AI161" s="662">
        <v>0</v>
      </c>
      <c r="AJ161" s="663"/>
      <c r="AK161" s="663"/>
      <c r="AL161" s="664"/>
      <c r="AM161" s="662">
        <v>0</v>
      </c>
      <c r="AN161" s="663"/>
      <c r="AO161" s="663"/>
      <c r="AP161" s="664"/>
      <c r="AQ161" s="389" t="str">
        <f t="shared" si="4"/>
        <v>n.é.</v>
      </c>
      <c r="AR161" s="390"/>
    </row>
    <row r="162" spans="1:44" ht="20.100000000000001" customHeight="1" x14ac:dyDescent="0.2">
      <c r="A162" s="298" t="s">
        <v>672</v>
      </c>
      <c r="B162" s="299"/>
      <c r="C162" s="406" t="s">
        <v>423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391" t="s">
        <v>133</v>
      </c>
      <c r="AD162" s="392"/>
      <c r="AE162" s="662">
        <v>0</v>
      </c>
      <c r="AF162" s="663"/>
      <c r="AG162" s="663"/>
      <c r="AH162" s="664"/>
      <c r="AI162" s="662">
        <v>0</v>
      </c>
      <c r="AJ162" s="663"/>
      <c r="AK162" s="663"/>
      <c r="AL162" s="664"/>
      <c r="AM162" s="662">
        <v>0</v>
      </c>
      <c r="AN162" s="663"/>
      <c r="AO162" s="663"/>
      <c r="AP162" s="664"/>
      <c r="AQ162" s="389" t="str">
        <f t="shared" si="4"/>
        <v>n.é.</v>
      </c>
      <c r="AR162" s="390"/>
    </row>
    <row r="163" spans="1:44" ht="20.100000000000001" customHeight="1" x14ac:dyDescent="0.2">
      <c r="A163" s="298" t="s">
        <v>673</v>
      </c>
      <c r="B163" s="299"/>
      <c r="C163" s="406" t="s">
        <v>422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391" t="s">
        <v>134</v>
      </c>
      <c r="AD163" s="392"/>
      <c r="AE163" s="662">
        <v>0</v>
      </c>
      <c r="AF163" s="663"/>
      <c r="AG163" s="663"/>
      <c r="AH163" s="664"/>
      <c r="AI163" s="662">
        <v>0</v>
      </c>
      <c r="AJ163" s="663"/>
      <c r="AK163" s="663"/>
      <c r="AL163" s="664"/>
      <c r="AM163" s="662">
        <v>0</v>
      </c>
      <c r="AN163" s="663"/>
      <c r="AO163" s="663"/>
      <c r="AP163" s="664"/>
      <c r="AQ163" s="389" t="str">
        <f t="shared" si="4"/>
        <v>n.é.</v>
      </c>
      <c r="AR163" s="390"/>
    </row>
    <row r="164" spans="1:44" ht="20.100000000000001" customHeight="1" x14ac:dyDescent="0.2">
      <c r="A164" s="298" t="s">
        <v>674</v>
      </c>
      <c r="B164" s="299"/>
      <c r="C164" s="406" t="s">
        <v>143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391" t="s">
        <v>135</v>
      </c>
      <c r="AD164" s="392"/>
      <c r="AE164" s="662">
        <v>0</v>
      </c>
      <c r="AF164" s="663"/>
      <c r="AG164" s="663"/>
      <c r="AH164" s="664"/>
      <c r="AI164" s="662">
        <v>0</v>
      </c>
      <c r="AJ164" s="663"/>
      <c r="AK164" s="663"/>
      <c r="AL164" s="664"/>
      <c r="AM164" s="662">
        <v>0</v>
      </c>
      <c r="AN164" s="663"/>
      <c r="AO164" s="663"/>
      <c r="AP164" s="664"/>
      <c r="AQ164" s="389" t="str">
        <f t="shared" si="4"/>
        <v>n.é.</v>
      </c>
      <c r="AR164" s="390"/>
    </row>
    <row r="165" spans="1:44" ht="20.100000000000001" customHeight="1" x14ac:dyDescent="0.2">
      <c r="A165" s="298" t="s">
        <v>675</v>
      </c>
      <c r="B165" s="299"/>
      <c r="C165" s="406" t="s">
        <v>421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391" t="s">
        <v>136</v>
      </c>
      <c r="AD165" s="392"/>
      <c r="AE165" s="662">
        <v>0</v>
      </c>
      <c r="AF165" s="663"/>
      <c r="AG165" s="663"/>
      <c r="AH165" s="664"/>
      <c r="AI165" s="662">
        <v>0</v>
      </c>
      <c r="AJ165" s="663"/>
      <c r="AK165" s="663"/>
      <c r="AL165" s="664"/>
      <c r="AM165" s="662">
        <v>0</v>
      </c>
      <c r="AN165" s="663"/>
      <c r="AO165" s="663"/>
      <c r="AP165" s="664"/>
      <c r="AQ165" s="389" t="str">
        <f t="shared" si="4"/>
        <v>n.é.</v>
      </c>
      <c r="AR165" s="390"/>
    </row>
    <row r="166" spans="1:44" ht="20.100000000000001" customHeight="1" x14ac:dyDescent="0.2">
      <c r="A166" s="298" t="s">
        <v>676</v>
      </c>
      <c r="B166" s="299"/>
      <c r="C166" s="406" t="s">
        <v>420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391" t="s">
        <v>137</v>
      </c>
      <c r="AD166" s="392"/>
      <c r="AE166" s="662">
        <v>0</v>
      </c>
      <c r="AF166" s="663"/>
      <c r="AG166" s="663"/>
      <c r="AH166" s="664"/>
      <c r="AI166" s="662">
        <v>0</v>
      </c>
      <c r="AJ166" s="663"/>
      <c r="AK166" s="663"/>
      <c r="AL166" s="664"/>
      <c r="AM166" s="662">
        <v>0</v>
      </c>
      <c r="AN166" s="663"/>
      <c r="AO166" s="663"/>
      <c r="AP166" s="664"/>
      <c r="AQ166" s="389" t="str">
        <f t="shared" si="4"/>
        <v>n.é.</v>
      </c>
      <c r="AR166" s="390"/>
    </row>
    <row r="167" spans="1:44" ht="20.100000000000001" customHeight="1" x14ac:dyDescent="0.2">
      <c r="A167" s="298" t="s">
        <v>677</v>
      </c>
      <c r="B167" s="299"/>
      <c r="C167" s="406" t="s">
        <v>144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391" t="s">
        <v>138</v>
      </c>
      <c r="AD167" s="392"/>
      <c r="AE167" s="662">
        <v>0</v>
      </c>
      <c r="AF167" s="663"/>
      <c r="AG167" s="663"/>
      <c r="AH167" s="664"/>
      <c r="AI167" s="662">
        <v>0</v>
      </c>
      <c r="AJ167" s="663"/>
      <c r="AK167" s="663"/>
      <c r="AL167" s="664"/>
      <c r="AM167" s="662">
        <v>0</v>
      </c>
      <c r="AN167" s="663"/>
      <c r="AO167" s="663"/>
      <c r="AP167" s="664"/>
      <c r="AQ167" s="389" t="str">
        <f t="shared" si="4"/>
        <v>n.é.</v>
      </c>
      <c r="AR167" s="390"/>
    </row>
    <row r="168" spans="1:44" ht="20.100000000000001" customHeight="1" x14ac:dyDescent="0.2">
      <c r="A168" s="298" t="s">
        <v>678</v>
      </c>
      <c r="B168" s="299"/>
      <c r="C168" s="410" t="s">
        <v>145</v>
      </c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  <c r="R168" s="411"/>
      <c r="S168" s="411"/>
      <c r="T168" s="411"/>
      <c r="U168" s="411"/>
      <c r="V168" s="411"/>
      <c r="W168" s="411"/>
      <c r="X168" s="411"/>
      <c r="Y168" s="411"/>
      <c r="Z168" s="411"/>
      <c r="AA168" s="411"/>
      <c r="AB168" s="412"/>
      <c r="AC168" s="391" t="s">
        <v>139</v>
      </c>
      <c r="AD168" s="392"/>
      <c r="AE168" s="662">
        <v>0</v>
      </c>
      <c r="AF168" s="663"/>
      <c r="AG168" s="663"/>
      <c r="AH168" s="664"/>
      <c r="AI168" s="662">
        <v>0</v>
      </c>
      <c r="AJ168" s="663"/>
      <c r="AK168" s="663"/>
      <c r="AL168" s="664"/>
      <c r="AM168" s="662">
        <v>0</v>
      </c>
      <c r="AN168" s="663"/>
      <c r="AO168" s="663"/>
      <c r="AP168" s="664"/>
      <c r="AQ168" s="389" t="str">
        <f t="shared" si="4"/>
        <v>n.é.</v>
      </c>
      <c r="AR168" s="390"/>
    </row>
    <row r="169" spans="1:44" ht="20.100000000000001" customHeight="1" x14ac:dyDescent="0.2">
      <c r="A169" s="298" t="s">
        <v>679</v>
      </c>
      <c r="B169" s="299"/>
      <c r="C169" s="406" t="s">
        <v>646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391" t="s">
        <v>140</v>
      </c>
      <c r="AD169" s="409"/>
      <c r="AE169" s="662">
        <v>0</v>
      </c>
      <c r="AF169" s="663"/>
      <c r="AG169" s="663"/>
      <c r="AH169" s="664"/>
      <c r="AI169" s="662">
        <v>0</v>
      </c>
      <c r="AJ169" s="663"/>
      <c r="AK169" s="663"/>
      <c r="AL169" s="664"/>
      <c r="AM169" s="662">
        <v>0</v>
      </c>
      <c r="AN169" s="663"/>
      <c r="AO169" s="663"/>
      <c r="AP169" s="664"/>
      <c r="AQ169" s="389" t="str">
        <f t="shared" si="4"/>
        <v>n.é.</v>
      </c>
      <c r="AR169" s="390"/>
    </row>
    <row r="170" spans="1:44" ht="20.100000000000001" customHeight="1" x14ac:dyDescent="0.2">
      <c r="A170" s="298" t="s">
        <v>680</v>
      </c>
      <c r="B170" s="299"/>
      <c r="C170" s="406" t="s">
        <v>146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391" t="s">
        <v>141</v>
      </c>
      <c r="AD170" s="409"/>
      <c r="AE170" s="662">
        <v>0</v>
      </c>
      <c r="AF170" s="663"/>
      <c r="AG170" s="663"/>
      <c r="AH170" s="664"/>
      <c r="AI170" s="662">
        <v>0</v>
      </c>
      <c r="AJ170" s="663"/>
      <c r="AK170" s="663"/>
      <c r="AL170" s="664"/>
      <c r="AM170" s="662">
        <v>0</v>
      </c>
      <c r="AN170" s="663"/>
      <c r="AO170" s="663"/>
      <c r="AP170" s="664"/>
      <c r="AQ170" s="389" t="str">
        <f t="shared" si="4"/>
        <v>n.é.</v>
      </c>
      <c r="AR170" s="390"/>
    </row>
    <row r="171" spans="1:44" ht="20.100000000000001" customHeight="1" x14ac:dyDescent="0.2">
      <c r="A171" s="298" t="s">
        <v>681</v>
      </c>
      <c r="B171" s="299"/>
      <c r="C171" s="324" t="s">
        <v>147</v>
      </c>
      <c r="D171" s="325"/>
      <c r="E171" s="325"/>
      <c r="F171" s="325"/>
      <c r="G171" s="325"/>
      <c r="H171" s="325"/>
      <c r="I171" s="325"/>
      <c r="J171" s="325"/>
      <c r="K171" s="325"/>
      <c r="L171" s="325"/>
      <c r="M171" s="325"/>
      <c r="N171" s="325"/>
      <c r="O171" s="325"/>
      <c r="P171" s="325"/>
      <c r="Q171" s="325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6"/>
      <c r="AC171" s="391" t="s">
        <v>647</v>
      </c>
      <c r="AD171" s="392"/>
      <c r="AE171" s="662">
        <v>0</v>
      </c>
      <c r="AF171" s="663"/>
      <c r="AG171" s="663"/>
      <c r="AH171" s="664"/>
      <c r="AI171" s="662">
        <v>0</v>
      </c>
      <c r="AJ171" s="663"/>
      <c r="AK171" s="663"/>
      <c r="AL171" s="664"/>
      <c r="AM171" s="692">
        <v>0</v>
      </c>
      <c r="AN171" s="693"/>
      <c r="AO171" s="693"/>
      <c r="AP171" s="694"/>
      <c r="AQ171" s="416" t="s">
        <v>571</v>
      </c>
      <c r="AR171" s="417"/>
    </row>
    <row r="172" spans="1:44" ht="20.100000000000001" customHeight="1" x14ac:dyDescent="0.2">
      <c r="A172" s="328" t="s">
        <v>682</v>
      </c>
      <c r="B172" s="329"/>
      <c r="C172" s="374" t="s">
        <v>759</v>
      </c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6"/>
      <c r="AC172" s="396" t="s">
        <v>59</v>
      </c>
      <c r="AD172" s="397"/>
      <c r="AE172" s="824">
        <f>SUM(AE157:AH171)</f>
        <v>0</v>
      </c>
      <c r="AF172" s="825"/>
      <c r="AG172" s="825"/>
      <c r="AH172" s="826"/>
      <c r="AI172" s="824">
        <f>SUM(AI157:AL171)</f>
        <v>0</v>
      </c>
      <c r="AJ172" s="825"/>
      <c r="AK172" s="825"/>
      <c r="AL172" s="826"/>
      <c r="AM172" s="824">
        <v>0</v>
      </c>
      <c r="AN172" s="825"/>
      <c r="AO172" s="825"/>
      <c r="AP172" s="826"/>
      <c r="AQ172" s="322" t="str">
        <f t="shared" ref="AQ172:AQ203" si="5">IF(AI172&gt;0,AM172/AI172,"n.é.")</f>
        <v>n.é.</v>
      </c>
      <c r="AR172" s="323"/>
    </row>
    <row r="173" spans="1:44" ht="20.100000000000001" customHeight="1" x14ac:dyDescent="0.2">
      <c r="A173" s="298" t="s">
        <v>683</v>
      </c>
      <c r="B173" s="299"/>
      <c r="C173" s="401" t="s">
        <v>148</v>
      </c>
      <c r="D173" s="402"/>
      <c r="E173" s="402"/>
      <c r="F173" s="402"/>
      <c r="G173" s="402"/>
      <c r="H173" s="402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3"/>
      <c r="AC173" s="391" t="s">
        <v>124</v>
      </c>
      <c r="AD173" s="392"/>
      <c r="AE173" s="662">
        <f>SUM('05'!AE173:AP173)</f>
        <v>0</v>
      </c>
      <c r="AF173" s="663"/>
      <c r="AG173" s="663"/>
      <c r="AH173" s="664"/>
      <c r="AI173" s="662">
        <v>0</v>
      </c>
      <c r="AJ173" s="663"/>
      <c r="AK173" s="663"/>
      <c r="AL173" s="664"/>
      <c r="AM173" s="662">
        <v>0</v>
      </c>
      <c r="AN173" s="663"/>
      <c r="AO173" s="663"/>
      <c r="AP173" s="664"/>
      <c r="AQ173" s="389" t="str">
        <f t="shared" si="5"/>
        <v>n.é.</v>
      </c>
      <c r="AR173" s="390"/>
    </row>
    <row r="174" spans="1:44" ht="20.100000000000001" customHeight="1" x14ac:dyDescent="0.2">
      <c r="A174" s="298" t="s">
        <v>684</v>
      </c>
      <c r="B174" s="299"/>
      <c r="C174" s="401" t="s">
        <v>149</v>
      </c>
      <c r="D174" s="402"/>
      <c r="E174" s="402"/>
      <c r="F174" s="402"/>
      <c r="G174" s="402"/>
      <c r="H174" s="402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3"/>
      <c r="AC174" s="391" t="s">
        <v>125</v>
      </c>
      <c r="AD174" s="392"/>
      <c r="AE174" s="662">
        <v>787323</v>
      </c>
      <c r="AF174" s="663"/>
      <c r="AG174" s="663"/>
      <c r="AH174" s="664"/>
      <c r="AI174" s="662">
        <v>0</v>
      </c>
      <c r="AJ174" s="663"/>
      <c r="AK174" s="663"/>
      <c r="AL174" s="664"/>
      <c r="AM174" s="662">
        <v>0</v>
      </c>
      <c r="AN174" s="663"/>
      <c r="AO174" s="663"/>
      <c r="AP174" s="664"/>
      <c r="AQ174" s="389" t="str">
        <f t="shared" si="5"/>
        <v>n.é.</v>
      </c>
      <c r="AR174" s="390"/>
    </row>
    <row r="175" spans="1:44" ht="20.100000000000001" customHeight="1" x14ac:dyDescent="0.2">
      <c r="A175" s="298" t="s">
        <v>685</v>
      </c>
      <c r="B175" s="299"/>
      <c r="C175" s="401" t="s">
        <v>150</v>
      </c>
      <c r="D175" s="402"/>
      <c r="E175" s="402"/>
      <c r="F175" s="402"/>
      <c r="G175" s="402"/>
      <c r="H175" s="402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3"/>
      <c r="AC175" s="391" t="s">
        <v>126</v>
      </c>
      <c r="AD175" s="392"/>
      <c r="AE175" s="662">
        <v>149605</v>
      </c>
      <c r="AF175" s="663"/>
      <c r="AG175" s="663"/>
      <c r="AH175" s="664"/>
      <c r="AI175" s="662">
        <v>0</v>
      </c>
      <c r="AJ175" s="663"/>
      <c r="AK175" s="663"/>
      <c r="AL175" s="664"/>
      <c r="AM175" s="662">
        <v>0</v>
      </c>
      <c r="AN175" s="663"/>
      <c r="AO175" s="663"/>
      <c r="AP175" s="664"/>
      <c r="AQ175" s="389" t="str">
        <f t="shared" si="5"/>
        <v>n.é.</v>
      </c>
      <c r="AR175" s="390"/>
    </row>
    <row r="176" spans="1:44" ht="20.100000000000001" customHeight="1" x14ac:dyDescent="0.2">
      <c r="A176" s="298" t="s">
        <v>686</v>
      </c>
      <c r="B176" s="299"/>
      <c r="C176" s="401" t="s">
        <v>151</v>
      </c>
      <c r="D176" s="402"/>
      <c r="E176" s="402"/>
      <c r="F176" s="402"/>
      <c r="G176" s="402"/>
      <c r="H176" s="402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3"/>
      <c r="AC176" s="391" t="s">
        <v>127</v>
      </c>
      <c r="AD176" s="392"/>
      <c r="AE176" s="662">
        <v>502605</v>
      </c>
      <c r="AF176" s="663"/>
      <c r="AG176" s="663"/>
      <c r="AH176" s="664"/>
      <c r="AI176" s="662">
        <v>2629920</v>
      </c>
      <c r="AJ176" s="663"/>
      <c r="AK176" s="663"/>
      <c r="AL176" s="664"/>
      <c r="AM176" s="662">
        <v>2629920</v>
      </c>
      <c r="AN176" s="663"/>
      <c r="AO176" s="663"/>
      <c r="AP176" s="664"/>
      <c r="AQ176" s="389">
        <f t="shared" si="5"/>
        <v>1</v>
      </c>
      <c r="AR176" s="390"/>
    </row>
    <row r="177" spans="1:55" ht="20.100000000000001" customHeight="1" x14ac:dyDescent="0.2">
      <c r="A177" s="298" t="s">
        <v>687</v>
      </c>
      <c r="B177" s="299"/>
      <c r="C177" s="324" t="s">
        <v>152</v>
      </c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O177" s="325"/>
      <c r="P177" s="325"/>
      <c r="Q177" s="325"/>
      <c r="R177" s="325"/>
      <c r="S177" s="325"/>
      <c r="T177" s="325"/>
      <c r="U177" s="325"/>
      <c r="V177" s="325"/>
      <c r="W177" s="325"/>
      <c r="X177" s="325"/>
      <c r="Y177" s="325"/>
      <c r="Z177" s="325"/>
      <c r="AA177" s="325"/>
      <c r="AB177" s="326"/>
      <c r="AC177" s="391" t="s">
        <v>128</v>
      </c>
      <c r="AD177" s="392"/>
      <c r="AE177" s="662">
        <f>SUM('05'!AE177:AP177)</f>
        <v>0</v>
      </c>
      <c r="AF177" s="663"/>
      <c r="AG177" s="663"/>
      <c r="AH177" s="664"/>
      <c r="AI177" s="662">
        <v>0</v>
      </c>
      <c r="AJ177" s="663"/>
      <c r="AK177" s="663"/>
      <c r="AL177" s="664"/>
      <c r="AM177" s="662">
        <v>0</v>
      </c>
      <c r="AN177" s="663"/>
      <c r="AO177" s="663"/>
      <c r="AP177" s="664"/>
      <c r="AQ177" s="389" t="str">
        <f t="shared" si="5"/>
        <v>n.é.</v>
      </c>
      <c r="AR177" s="390"/>
    </row>
    <row r="178" spans="1:55" ht="20.100000000000001" customHeight="1" x14ac:dyDescent="0.2">
      <c r="A178" s="298" t="s">
        <v>688</v>
      </c>
      <c r="B178" s="299"/>
      <c r="C178" s="324" t="s">
        <v>153</v>
      </c>
      <c r="D178" s="325"/>
      <c r="E178" s="325"/>
      <c r="F178" s="325"/>
      <c r="G178" s="325"/>
      <c r="H178" s="325"/>
      <c r="I178" s="325"/>
      <c r="J178" s="325"/>
      <c r="K178" s="325"/>
      <c r="L178" s="325"/>
      <c r="M178" s="325"/>
      <c r="N178" s="325"/>
      <c r="O178" s="325"/>
      <c r="P178" s="325"/>
      <c r="Q178" s="325"/>
      <c r="R178" s="325"/>
      <c r="S178" s="325"/>
      <c r="T178" s="325"/>
      <c r="U178" s="325"/>
      <c r="V178" s="325"/>
      <c r="W178" s="325"/>
      <c r="X178" s="325"/>
      <c r="Y178" s="325"/>
      <c r="Z178" s="325"/>
      <c r="AA178" s="325"/>
      <c r="AB178" s="326"/>
      <c r="AC178" s="391" t="s">
        <v>129</v>
      </c>
      <c r="AD178" s="392"/>
      <c r="AE178" s="662">
        <f>SUM('05'!AE178:AP178)</f>
        <v>0</v>
      </c>
      <c r="AF178" s="663"/>
      <c r="AG178" s="663"/>
      <c r="AH178" s="664"/>
      <c r="AI178" s="662">
        <v>0</v>
      </c>
      <c r="AJ178" s="663"/>
      <c r="AK178" s="663"/>
      <c r="AL178" s="664"/>
      <c r="AM178" s="662">
        <v>0</v>
      </c>
      <c r="AN178" s="663"/>
      <c r="AO178" s="663"/>
      <c r="AP178" s="664"/>
      <c r="AQ178" s="389" t="str">
        <f t="shared" si="5"/>
        <v>n.é.</v>
      </c>
      <c r="AR178" s="390"/>
    </row>
    <row r="179" spans="1:55" ht="20.100000000000001" customHeight="1" x14ac:dyDescent="0.2">
      <c r="A179" s="298" t="s">
        <v>689</v>
      </c>
      <c r="B179" s="299"/>
      <c r="C179" s="324" t="s">
        <v>154</v>
      </c>
      <c r="D179" s="325"/>
      <c r="E179" s="325"/>
      <c r="F179" s="325"/>
      <c r="G179" s="325"/>
      <c r="H179" s="325"/>
      <c r="I179" s="325"/>
      <c r="J179" s="325"/>
      <c r="K179" s="325"/>
      <c r="L179" s="325"/>
      <c r="M179" s="325"/>
      <c r="N179" s="325"/>
      <c r="O179" s="325"/>
      <c r="P179" s="325"/>
      <c r="Q179" s="325"/>
      <c r="R179" s="325"/>
      <c r="S179" s="325"/>
      <c r="T179" s="325"/>
      <c r="U179" s="325"/>
      <c r="V179" s="325"/>
      <c r="W179" s="325"/>
      <c r="X179" s="325"/>
      <c r="Y179" s="325"/>
      <c r="Z179" s="325"/>
      <c r="AA179" s="325"/>
      <c r="AB179" s="326"/>
      <c r="AC179" s="391" t="s">
        <v>130</v>
      </c>
      <c r="AD179" s="392"/>
      <c r="AE179" s="662">
        <v>388675</v>
      </c>
      <c r="AF179" s="663"/>
      <c r="AG179" s="663"/>
      <c r="AH179" s="664"/>
      <c r="AI179" s="662">
        <v>710079</v>
      </c>
      <c r="AJ179" s="663"/>
      <c r="AK179" s="663"/>
      <c r="AL179" s="664"/>
      <c r="AM179" s="662">
        <v>710079</v>
      </c>
      <c r="AN179" s="663"/>
      <c r="AO179" s="663"/>
      <c r="AP179" s="664"/>
      <c r="AQ179" s="389">
        <f t="shared" si="5"/>
        <v>1</v>
      </c>
      <c r="AR179" s="390"/>
    </row>
    <row r="180" spans="1:55" s="2" customFormat="1" ht="20.100000000000001" customHeight="1" x14ac:dyDescent="0.2">
      <c r="A180" s="328" t="s">
        <v>690</v>
      </c>
      <c r="B180" s="329"/>
      <c r="C180" s="330" t="s">
        <v>737</v>
      </c>
      <c r="D180" s="331"/>
      <c r="E180" s="331"/>
      <c r="F180" s="331"/>
      <c r="G180" s="331"/>
      <c r="H180" s="331"/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  <c r="S180" s="331"/>
      <c r="T180" s="331"/>
      <c r="U180" s="331"/>
      <c r="V180" s="331"/>
      <c r="W180" s="331"/>
      <c r="X180" s="331"/>
      <c r="Y180" s="331"/>
      <c r="Z180" s="331"/>
      <c r="AA180" s="331"/>
      <c r="AB180" s="332"/>
      <c r="AC180" s="396" t="s">
        <v>60</v>
      </c>
      <c r="AD180" s="397"/>
      <c r="AE180" s="824">
        <f>SUM(AE173:AH179)</f>
        <v>1828208</v>
      </c>
      <c r="AF180" s="825"/>
      <c r="AG180" s="825"/>
      <c r="AH180" s="826"/>
      <c r="AI180" s="824">
        <f>SUM(AI173:AL179)</f>
        <v>3339999</v>
      </c>
      <c r="AJ180" s="825"/>
      <c r="AK180" s="825"/>
      <c r="AL180" s="826"/>
      <c r="AM180" s="824">
        <f>SUM(AM173:AP179)</f>
        <v>3339999</v>
      </c>
      <c r="AN180" s="825"/>
      <c r="AO180" s="825"/>
      <c r="AP180" s="826"/>
      <c r="AQ180" s="322">
        <f t="shared" si="5"/>
        <v>1</v>
      </c>
      <c r="AR180" s="323"/>
    </row>
    <row r="181" spans="1:55" ht="20.100000000000001" customHeight="1" x14ac:dyDescent="0.2">
      <c r="A181" s="298" t="s">
        <v>691</v>
      </c>
      <c r="B181" s="299"/>
      <c r="C181" s="300" t="s">
        <v>167</v>
      </c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2"/>
      <c r="AC181" s="391" t="s">
        <v>155</v>
      </c>
      <c r="AD181" s="392"/>
      <c r="AE181" s="662">
        <v>0</v>
      </c>
      <c r="AF181" s="663"/>
      <c r="AG181" s="663"/>
      <c r="AH181" s="664"/>
      <c r="AI181" s="662">
        <v>0</v>
      </c>
      <c r="AJ181" s="663"/>
      <c r="AK181" s="663"/>
      <c r="AL181" s="664"/>
      <c r="AM181" s="662">
        <v>0</v>
      </c>
      <c r="AN181" s="663"/>
      <c r="AO181" s="663"/>
      <c r="AP181" s="664"/>
      <c r="AQ181" s="389" t="str">
        <f t="shared" si="5"/>
        <v>n.é.</v>
      </c>
      <c r="AR181" s="390"/>
      <c r="BC181" s="63"/>
    </row>
    <row r="182" spans="1:55" ht="20.100000000000001" customHeight="1" x14ac:dyDescent="0.2">
      <c r="A182" s="298" t="s">
        <v>692</v>
      </c>
      <c r="B182" s="299"/>
      <c r="C182" s="300" t="s">
        <v>168</v>
      </c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2"/>
      <c r="AC182" s="391" t="s">
        <v>156</v>
      </c>
      <c r="AD182" s="392"/>
      <c r="AE182" s="662">
        <v>0</v>
      </c>
      <c r="AF182" s="663"/>
      <c r="AG182" s="663"/>
      <c r="AH182" s="664"/>
      <c r="AI182" s="662">
        <v>0</v>
      </c>
      <c r="AJ182" s="663"/>
      <c r="AK182" s="663"/>
      <c r="AL182" s="664"/>
      <c r="AM182" s="662">
        <v>0</v>
      </c>
      <c r="AN182" s="663"/>
      <c r="AO182" s="663"/>
      <c r="AP182" s="664"/>
      <c r="AQ182" s="389" t="str">
        <f t="shared" si="5"/>
        <v>n.é.</v>
      </c>
      <c r="AR182" s="390"/>
    </row>
    <row r="183" spans="1:55" ht="20.100000000000001" customHeight="1" x14ac:dyDescent="0.2">
      <c r="A183" s="298" t="s">
        <v>693</v>
      </c>
      <c r="B183" s="299"/>
      <c r="C183" s="300" t="s">
        <v>169</v>
      </c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2"/>
      <c r="AC183" s="391" t="s">
        <v>157</v>
      </c>
      <c r="AD183" s="392"/>
      <c r="AE183" s="662">
        <v>0</v>
      </c>
      <c r="AF183" s="663"/>
      <c r="AG183" s="663"/>
      <c r="AH183" s="664"/>
      <c r="AI183" s="662">
        <v>0</v>
      </c>
      <c r="AJ183" s="663"/>
      <c r="AK183" s="663"/>
      <c r="AL183" s="664"/>
      <c r="AM183" s="662">
        <v>0</v>
      </c>
      <c r="AN183" s="663"/>
      <c r="AO183" s="663"/>
      <c r="AP183" s="664"/>
      <c r="AQ183" s="389" t="str">
        <f t="shared" si="5"/>
        <v>n.é.</v>
      </c>
      <c r="AR183" s="390"/>
    </row>
    <row r="184" spans="1:55" ht="20.100000000000001" customHeight="1" x14ac:dyDescent="0.2">
      <c r="A184" s="298" t="s">
        <v>694</v>
      </c>
      <c r="B184" s="299"/>
      <c r="C184" s="300" t="s">
        <v>170</v>
      </c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2"/>
      <c r="AC184" s="391" t="s">
        <v>158</v>
      </c>
      <c r="AD184" s="392"/>
      <c r="AE184" s="662">
        <v>0</v>
      </c>
      <c r="AF184" s="663"/>
      <c r="AG184" s="663"/>
      <c r="AH184" s="664"/>
      <c r="AI184" s="662">
        <v>0</v>
      </c>
      <c r="AJ184" s="663"/>
      <c r="AK184" s="663"/>
      <c r="AL184" s="664"/>
      <c r="AM184" s="662">
        <v>0</v>
      </c>
      <c r="AN184" s="663"/>
      <c r="AO184" s="663"/>
      <c r="AP184" s="664"/>
      <c r="AQ184" s="389" t="str">
        <f t="shared" si="5"/>
        <v>n.é.</v>
      </c>
      <c r="AR184" s="390"/>
    </row>
    <row r="185" spans="1:55" s="2" customFormat="1" ht="20.100000000000001" customHeight="1" x14ac:dyDescent="0.2">
      <c r="A185" s="328" t="s">
        <v>695</v>
      </c>
      <c r="B185" s="329"/>
      <c r="C185" s="374" t="s">
        <v>738</v>
      </c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6"/>
      <c r="AC185" s="396" t="s">
        <v>61</v>
      </c>
      <c r="AD185" s="397"/>
      <c r="AE185" s="824">
        <f>SUM(AE181:AH184)</f>
        <v>0</v>
      </c>
      <c r="AF185" s="825"/>
      <c r="AG185" s="825"/>
      <c r="AH185" s="826"/>
      <c r="AI185" s="824">
        <f>SUM(AI181:AL184)</f>
        <v>0</v>
      </c>
      <c r="AJ185" s="825"/>
      <c r="AK185" s="825"/>
      <c r="AL185" s="826"/>
      <c r="AM185" s="824">
        <v>0</v>
      </c>
      <c r="AN185" s="825"/>
      <c r="AO185" s="825"/>
      <c r="AP185" s="826"/>
      <c r="AQ185" s="322" t="str">
        <f t="shared" si="5"/>
        <v>n.é.</v>
      </c>
      <c r="AR185" s="323"/>
    </row>
    <row r="186" spans="1:55" ht="30.75" customHeight="1" x14ac:dyDescent="0.2">
      <c r="A186" s="298" t="s">
        <v>696</v>
      </c>
      <c r="B186" s="299"/>
      <c r="C186" s="300" t="s">
        <v>415</v>
      </c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2"/>
      <c r="AC186" s="391" t="s">
        <v>159</v>
      </c>
      <c r="AD186" s="392"/>
      <c r="AE186" s="662">
        <v>0</v>
      </c>
      <c r="AF186" s="663"/>
      <c r="AG186" s="663"/>
      <c r="AH186" s="664"/>
      <c r="AI186" s="662">
        <v>0</v>
      </c>
      <c r="AJ186" s="663"/>
      <c r="AK186" s="663"/>
      <c r="AL186" s="664"/>
      <c r="AM186" s="662">
        <v>0</v>
      </c>
      <c r="AN186" s="663"/>
      <c r="AO186" s="663"/>
      <c r="AP186" s="664"/>
      <c r="AQ186" s="389" t="str">
        <f t="shared" si="5"/>
        <v>n.é.</v>
      </c>
      <c r="AR186" s="390"/>
    </row>
    <row r="187" spans="1:55" ht="20.100000000000001" customHeight="1" x14ac:dyDescent="0.2">
      <c r="A187" s="298" t="s">
        <v>697</v>
      </c>
      <c r="B187" s="299"/>
      <c r="C187" s="300" t="s">
        <v>416</v>
      </c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2"/>
      <c r="AC187" s="391" t="s">
        <v>160</v>
      </c>
      <c r="AD187" s="392"/>
      <c r="AE187" s="662">
        <v>0</v>
      </c>
      <c r="AF187" s="663"/>
      <c r="AG187" s="663"/>
      <c r="AH187" s="664"/>
      <c r="AI187" s="662">
        <v>0</v>
      </c>
      <c r="AJ187" s="663"/>
      <c r="AK187" s="663"/>
      <c r="AL187" s="664"/>
      <c r="AM187" s="662">
        <v>0</v>
      </c>
      <c r="AN187" s="663"/>
      <c r="AO187" s="663"/>
      <c r="AP187" s="664"/>
      <c r="AQ187" s="389" t="str">
        <f t="shared" si="5"/>
        <v>n.é.</v>
      </c>
      <c r="AR187" s="390"/>
    </row>
    <row r="188" spans="1:55" ht="34.5" customHeight="1" x14ac:dyDescent="0.2">
      <c r="A188" s="298" t="s">
        <v>698</v>
      </c>
      <c r="B188" s="299"/>
      <c r="C188" s="300" t="s">
        <v>417</v>
      </c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2"/>
      <c r="AC188" s="391" t="s">
        <v>161</v>
      </c>
      <c r="AD188" s="392"/>
      <c r="AE188" s="662">
        <v>0</v>
      </c>
      <c r="AF188" s="663"/>
      <c r="AG188" s="663"/>
      <c r="AH188" s="664"/>
      <c r="AI188" s="662">
        <v>0</v>
      </c>
      <c r="AJ188" s="663"/>
      <c r="AK188" s="663"/>
      <c r="AL188" s="664"/>
      <c r="AM188" s="662">
        <v>0</v>
      </c>
      <c r="AN188" s="663"/>
      <c r="AO188" s="663"/>
      <c r="AP188" s="664"/>
      <c r="AQ188" s="389" t="str">
        <f t="shared" si="5"/>
        <v>n.é.</v>
      </c>
      <c r="AR188" s="390"/>
    </row>
    <row r="189" spans="1:55" ht="20.100000000000001" customHeight="1" x14ac:dyDescent="0.2">
      <c r="A189" s="298" t="s">
        <v>699</v>
      </c>
      <c r="B189" s="299"/>
      <c r="C189" s="300" t="s">
        <v>171</v>
      </c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2"/>
      <c r="AC189" s="391" t="s">
        <v>162</v>
      </c>
      <c r="AD189" s="392"/>
      <c r="AE189" s="662">
        <v>0</v>
      </c>
      <c r="AF189" s="663"/>
      <c r="AG189" s="663"/>
      <c r="AH189" s="664"/>
      <c r="AI189" s="662">
        <v>0</v>
      </c>
      <c r="AJ189" s="663"/>
      <c r="AK189" s="663"/>
      <c r="AL189" s="664"/>
      <c r="AM189" s="662">
        <v>0</v>
      </c>
      <c r="AN189" s="663"/>
      <c r="AO189" s="663"/>
      <c r="AP189" s="664"/>
      <c r="AQ189" s="389" t="str">
        <f t="shared" si="5"/>
        <v>n.é.</v>
      </c>
      <c r="AR189" s="390"/>
    </row>
    <row r="190" spans="1:55" ht="20.100000000000001" customHeight="1" x14ac:dyDescent="0.2">
      <c r="A190" s="298" t="s">
        <v>700</v>
      </c>
      <c r="B190" s="299"/>
      <c r="C190" s="300" t="s">
        <v>418</v>
      </c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2"/>
      <c r="AC190" s="391" t="s">
        <v>163</v>
      </c>
      <c r="AD190" s="392"/>
      <c r="AE190" s="662">
        <v>0</v>
      </c>
      <c r="AF190" s="663"/>
      <c r="AG190" s="663"/>
      <c r="AH190" s="664"/>
      <c r="AI190" s="662">
        <v>0</v>
      </c>
      <c r="AJ190" s="663"/>
      <c r="AK190" s="663"/>
      <c r="AL190" s="664"/>
      <c r="AM190" s="662">
        <v>0</v>
      </c>
      <c r="AN190" s="663"/>
      <c r="AO190" s="663"/>
      <c r="AP190" s="664"/>
      <c r="AQ190" s="389" t="str">
        <f t="shared" si="5"/>
        <v>n.é.</v>
      </c>
      <c r="AR190" s="390"/>
    </row>
    <row r="191" spans="1:55" ht="20.100000000000001" customHeight="1" x14ac:dyDescent="0.2">
      <c r="A191" s="298" t="s">
        <v>701</v>
      </c>
      <c r="B191" s="299"/>
      <c r="C191" s="300" t="s">
        <v>419</v>
      </c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2"/>
      <c r="AC191" s="391" t="s">
        <v>164</v>
      </c>
      <c r="AD191" s="392"/>
      <c r="AE191" s="662">
        <v>0</v>
      </c>
      <c r="AF191" s="663"/>
      <c r="AG191" s="663"/>
      <c r="AH191" s="664"/>
      <c r="AI191" s="662">
        <v>0</v>
      </c>
      <c r="AJ191" s="663"/>
      <c r="AK191" s="663"/>
      <c r="AL191" s="664"/>
      <c r="AM191" s="662">
        <v>0</v>
      </c>
      <c r="AN191" s="663"/>
      <c r="AO191" s="663"/>
      <c r="AP191" s="664"/>
      <c r="AQ191" s="389" t="str">
        <f t="shared" si="5"/>
        <v>n.é.</v>
      </c>
      <c r="AR191" s="390"/>
    </row>
    <row r="192" spans="1:55" ht="20.100000000000001" customHeight="1" x14ac:dyDescent="0.2">
      <c r="A192" s="298" t="s">
        <v>702</v>
      </c>
      <c r="B192" s="299"/>
      <c r="C192" s="300" t="s">
        <v>172</v>
      </c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2"/>
      <c r="AC192" s="391" t="s">
        <v>165</v>
      </c>
      <c r="AD192" s="392"/>
      <c r="AE192" s="662">
        <v>0</v>
      </c>
      <c r="AF192" s="663"/>
      <c r="AG192" s="663"/>
      <c r="AH192" s="664"/>
      <c r="AI192" s="662">
        <v>0</v>
      </c>
      <c r="AJ192" s="663"/>
      <c r="AK192" s="663"/>
      <c r="AL192" s="664"/>
      <c r="AM192" s="662">
        <v>0</v>
      </c>
      <c r="AN192" s="663"/>
      <c r="AO192" s="663"/>
      <c r="AP192" s="664"/>
      <c r="AQ192" s="389" t="str">
        <f t="shared" si="5"/>
        <v>n.é.</v>
      </c>
      <c r="AR192" s="390"/>
    </row>
    <row r="193" spans="1:44" ht="20.100000000000001" customHeight="1" x14ac:dyDescent="0.2">
      <c r="A193" s="298" t="s">
        <v>703</v>
      </c>
      <c r="B193" s="299"/>
      <c r="C193" s="300" t="s">
        <v>648</v>
      </c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2"/>
      <c r="AC193" s="391" t="s">
        <v>166</v>
      </c>
      <c r="AD193" s="392"/>
      <c r="AE193" s="662">
        <v>0</v>
      </c>
      <c r="AF193" s="663"/>
      <c r="AG193" s="663"/>
      <c r="AH193" s="664"/>
      <c r="AI193" s="662">
        <v>0</v>
      </c>
      <c r="AJ193" s="663"/>
      <c r="AK193" s="663"/>
      <c r="AL193" s="664"/>
      <c r="AM193" s="662">
        <v>0</v>
      </c>
      <c r="AN193" s="663"/>
      <c r="AO193" s="663"/>
      <c r="AP193" s="664"/>
      <c r="AQ193" s="389" t="str">
        <f t="shared" si="5"/>
        <v>n.é.</v>
      </c>
      <c r="AR193" s="390"/>
    </row>
    <row r="194" spans="1:44" ht="20.100000000000001" customHeight="1" x14ac:dyDescent="0.2">
      <c r="A194" s="298" t="s">
        <v>704</v>
      </c>
      <c r="B194" s="299"/>
      <c r="C194" s="300" t="s">
        <v>173</v>
      </c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2"/>
      <c r="AC194" s="391" t="s">
        <v>649</v>
      </c>
      <c r="AD194" s="392"/>
      <c r="AE194" s="662">
        <v>0</v>
      </c>
      <c r="AF194" s="663"/>
      <c r="AG194" s="663"/>
      <c r="AH194" s="664"/>
      <c r="AI194" s="662">
        <v>0</v>
      </c>
      <c r="AJ194" s="663"/>
      <c r="AK194" s="663"/>
      <c r="AL194" s="664"/>
      <c r="AM194" s="662">
        <v>0</v>
      </c>
      <c r="AN194" s="663"/>
      <c r="AO194" s="663"/>
      <c r="AP194" s="664"/>
      <c r="AQ194" s="389" t="str">
        <f t="shared" si="5"/>
        <v>n.é.</v>
      </c>
      <c r="AR194" s="390"/>
    </row>
    <row r="195" spans="1:44" ht="20.100000000000001" customHeight="1" x14ac:dyDescent="0.2">
      <c r="A195" s="328" t="s">
        <v>705</v>
      </c>
      <c r="B195" s="329"/>
      <c r="C195" s="374" t="s">
        <v>739</v>
      </c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6"/>
      <c r="AC195" s="404" t="s">
        <v>62</v>
      </c>
      <c r="AD195" s="405"/>
      <c r="AE195" s="456">
        <v>0</v>
      </c>
      <c r="AF195" s="457"/>
      <c r="AG195" s="457"/>
      <c r="AH195" s="458"/>
      <c r="AI195" s="456">
        <v>0</v>
      </c>
      <c r="AJ195" s="457"/>
      <c r="AK195" s="457"/>
      <c r="AL195" s="458"/>
      <c r="AM195" s="456">
        <v>0</v>
      </c>
      <c r="AN195" s="457"/>
      <c r="AO195" s="457"/>
      <c r="AP195" s="458"/>
      <c r="AQ195" s="322" t="str">
        <f t="shared" si="5"/>
        <v>n.é.</v>
      </c>
      <c r="AR195" s="323"/>
    </row>
    <row r="196" spans="1:44" s="2" customFormat="1" ht="20.100000000000001" customHeight="1" x14ac:dyDescent="0.2">
      <c r="A196" s="817" t="s">
        <v>706</v>
      </c>
      <c r="B196" s="818"/>
      <c r="C196" s="819" t="s">
        <v>740</v>
      </c>
      <c r="D196" s="820"/>
      <c r="E196" s="820"/>
      <c r="F196" s="820"/>
      <c r="G196" s="820"/>
      <c r="H196" s="820"/>
      <c r="I196" s="820"/>
      <c r="J196" s="820"/>
      <c r="K196" s="820"/>
      <c r="L196" s="820"/>
      <c r="M196" s="820"/>
      <c r="N196" s="820"/>
      <c r="O196" s="820"/>
      <c r="P196" s="820"/>
      <c r="Q196" s="820"/>
      <c r="R196" s="820"/>
      <c r="S196" s="820"/>
      <c r="T196" s="820"/>
      <c r="U196" s="820"/>
      <c r="V196" s="820"/>
      <c r="W196" s="820"/>
      <c r="X196" s="820"/>
      <c r="Y196" s="820"/>
      <c r="Z196" s="820"/>
      <c r="AA196" s="820"/>
      <c r="AB196" s="821"/>
      <c r="AC196" s="822" t="s">
        <v>174</v>
      </c>
      <c r="AD196" s="823"/>
      <c r="AE196" s="812">
        <f>SUM(AE121,AE122,AE147,AE180)</f>
        <v>105135000</v>
      </c>
      <c r="AF196" s="813"/>
      <c r="AG196" s="813"/>
      <c r="AH196" s="814"/>
      <c r="AI196" s="812">
        <f>SUM(AI121,AI122,AI147,AI180)</f>
        <v>102327384</v>
      </c>
      <c r="AJ196" s="813"/>
      <c r="AK196" s="813"/>
      <c r="AL196" s="814"/>
      <c r="AM196" s="812">
        <f>SUM(AM121,AM122,AM147,AM156,AM172,AM180)</f>
        <v>100795872</v>
      </c>
      <c r="AN196" s="813"/>
      <c r="AO196" s="813"/>
      <c r="AP196" s="814"/>
      <c r="AQ196" s="815">
        <f t="shared" si="5"/>
        <v>0.9850332145694255</v>
      </c>
      <c r="AR196" s="816"/>
    </row>
    <row r="197" spans="1:44" ht="20.100000000000001" customHeight="1" x14ac:dyDescent="0.2">
      <c r="A197" s="298" t="s">
        <v>707</v>
      </c>
      <c r="B197" s="299"/>
      <c r="C197" s="300" t="s">
        <v>650</v>
      </c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2"/>
      <c r="AC197" s="303" t="s">
        <v>380</v>
      </c>
      <c r="AD197" s="304"/>
      <c r="AE197" s="665">
        <v>0</v>
      </c>
      <c r="AF197" s="665"/>
      <c r="AG197" s="665"/>
      <c r="AH197" s="665"/>
      <c r="AI197" s="665">
        <v>0</v>
      </c>
      <c r="AJ197" s="665"/>
      <c r="AK197" s="665"/>
      <c r="AL197" s="665"/>
      <c r="AM197" s="665">
        <v>0</v>
      </c>
      <c r="AN197" s="665"/>
      <c r="AO197" s="665"/>
      <c r="AP197" s="665"/>
      <c r="AQ197" s="322" t="str">
        <f t="shared" si="5"/>
        <v>n.é.</v>
      </c>
      <c r="AR197" s="323"/>
    </row>
    <row r="198" spans="1:44" ht="20.100000000000001" customHeight="1" x14ac:dyDescent="0.2">
      <c r="A198" s="298" t="s">
        <v>708</v>
      </c>
      <c r="B198" s="299"/>
      <c r="C198" s="300" t="s">
        <v>381</v>
      </c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2"/>
      <c r="AC198" s="303" t="s">
        <v>382</v>
      </c>
      <c r="AD198" s="304"/>
      <c r="AE198" s="665">
        <v>0</v>
      </c>
      <c r="AF198" s="665"/>
      <c r="AG198" s="665"/>
      <c r="AH198" s="665"/>
      <c r="AI198" s="665">
        <v>0</v>
      </c>
      <c r="AJ198" s="665"/>
      <c r="AK198" s="665"/>
      <c r="AL198" s="665"/>
      <c r="AM198" s="665">
        <v>0</v>
      </c>
      <c r="AN198" s="665"/>
      <c r="AO198" s="665"/>
      <c r="AP198" s="665"/>
      <c r="AQ198" s="322" t="str">
        <f t="shared" si="5"/>
        <v>n.é.</v>
      </c>
      <c r="AR198" s="323"/>
    </row>
    <row r="199" spans="1:44" ht="20.100000000000001" customHeight="1" x14ac:dyDescent="0.2">
      <c r="A199" s="298" t="s">
        <v>709</v>
      </c>
      <c r="B199" s="299"/>
      <c r="C199" s="300" t="s">
        <v>651</v>
      </c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2"/>
      <c r="AC199" s="303" t="s">
        <v>383</v>
      </c>
      <c r="AD199" s="304"/>
      <c r="AE199" s="665">
        <v>0</v>
      </c>
      <c r="AF199" s="665"/>
      <c r="AG199" s="665"/>
      <c r="AH199" s="665"/>
      <c r="AI199" s="665">
        <v>0</v>
      </c>
      <c r="AJ199" s="665"/>
      <c r="AK199" s="665"/>
      <c r="AL199" s="665"/>
      <c r="AM199" s="665">
        <v>0</v>
      </c>
      <c r="AN199" s="665"/>
      <c r="AO199" s="665"/>
      <c r="AP199" s="665"/>
      <c r="AQ199" s="322" t="str">
        <f t="shared" si="5"/>
        <v>n.é.</v>
      </c>
      <c r="AR199" s="323"/>
    </row>
    <row r="200" spans="1:44" ht="20.100000000000001" customHeight="1" x14ac:dyDescent="0.2">
      <c r="A200" s="328" t="s">
        <v>710</v>
      </c>
      <c r="B200" s="329"/>
      <c r="C200" s="374" t="s">
        <v>741</v>
      </c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6"/>
      <c r="AC200" s="333" t="s">
        <v>384</v>
      </c>
      <c r="AD200" s="334"/>
      <c r="AE200" s="327">
        <v>0</v>
      </c>
      <c r="AF200" s="327"/>
      <c r="AG200" s="327"/>
      <c r="AH200" s="327"/>
      <c r="AI200" s="327">
        <v>0</v>
      </c>
      <c r="AJ200" s="327"/>
      <c r="AK200" s="327"/>
      <c r="AL200" s="327"/>
      <c r="AM200" s="327">
        <v>0</v>
      </c>
      <c r="AN200" s="327"/>
      <c r="AO200" s="327"/>
      <c r="AP200" s="327"/>
      <c r="AQ200" s="322" t="str">
        <f t="shared" si="5"/>
        <v>n.é.</v>
      </c>
      <c r="AR200" s="323"/>
    </row>
    <row r="201" spans="1:44" ht="20.100000000000001" customHeight="1" x14ac:dyDescent="0.2">
      <c r="A201" s="298" t="s">
        <v>711</v>
      </c>
      <c r="B201" s="299"/>
      <c r="C201" s="324" t="s">
        <v>385</v>
      </c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  <c r="Z201" s="325"/>
      <c r="AA201" s="325"/>
      <c r="AB201" s="326"/>
      <c r="AC201" s="303" t="s">
        <v>386</v>
      </c>
      <c r="AD201" s="304"/>
      <c r="AE201" s="665">
        <v>0</v>
      </c>
      <c r="AF201" s="665"/>
      <c r="AG201" s="665"/>
      <c r="AH201" s="665"/>
      <c r="AI201" s="665">
        <v>0</v>
      </c>
      <c r="AJ201" s="665"/>
      <c r="AK201" s="665"/>
      <c r="AL201" s="665"/>
      <c r="AM201" s="665">
        <v>0</v>
      </c>
      <c r="AN201" s="665"/>
      <c r="AO201" s="665"/>
      <c r="AP201" s="665"/>
      <c r="AQ201" s="322" t="str">
        <f t="shared" si="5"/>
        <v>n.é.</v>
      </c>
      <c r="AR201" s="323"/>
    </row>
    <row r="202" spans="1:44" ht="20.100000000000001" customHeight="1" x14ac:dyDescent="0.2">
      <c r="A202" s="298" t="s">
        <v>712</v>
      </c>
      <c r="B202" s="299"/>
      <c r="C202" s="300" t="s">
        <v>388</v>
      </c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2"/>
      <c r="AC202" s="303" t="s">
        <v>387</v>
      </c>
      <c r="AD202" s="304"/>
      <c r="AE202" s="665">
        <v>0</v>
      </c>
      <c r="AF202" s="665"/>
      <c r="AG202" s="665"/>
      <c r="AH202" s="665"/>
      <c r="AI202" s="665">
        <v>0</v>
      </c>
      <c r="AJ202" s="665"/>
      <c r="AK202" s="665"/>
      <c r="AL202" s="665"/>
      <c r="AM202" s="665">
        <v>0</v>
      </c>
      <c r="AN202" s="665"/>
      <c r="AO202" s="665"/>
      <c r="AP202" s="665"/>
      <c r="AQ202" s="322" t="str">
        <f t="shared" si="5"/>
        <v>n.é.</v>
      </c>
      <c r="AR202" s="323"/>
    </row>
    <row r="203" spans="1:44" ht="20.100000000000001" customHeight="1" x14ac:dyDescent="0.2">
      <c r="A203" s="298" t="s">
        <v>713</v>
      </c>
      <c r="B203" s="299"/>
      <c r="C203" s="300" t="s">
        <v>652</v>
      </c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2"/>
      <c r="AC203" s="303" t="s">
        <v>389</v>
      </c>
      <c r="AD203" s="304"/>
      <c r="AE203" s="665">
        <v>0</v>
      </c>
      <c r="AF203" s="665"/>
      <c r="AG203" s="665"/>
      <c r="AH203" s="665"/>
      <c r="AI203" s="665">
        <v>0</v>
      </c>
      <c r="AJ203" s="665"/>
      <c r="AK203" s="665"/>
      <c r="AL203" s="665"/>
      <c r="AM203" s="665">
        <v>0</v>
      </c>
      <c r="AN203" s="665"/>
      <c r="AO203" s="665"/>
      <c r="AP203" s="665"/>
      <c r="AQ203" s="322" t="str">
        <f t="shared" si="5"/>
        <v>n.é.</v>
      </c>
      <c r="AR203" s="323"/>
    </row>
    <row r="204" spans="1:44" ht="20.100000000000001" customHeight="1" x14ac:dyDescent="0.2">
      <c r="A204" s="298" t="s">
        <v>714</v>
      </c>
      <c r="B204" s="299"/>
      <c r="C204" s="300" t="s">
        <v>653</v>
      </c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2"/>
      <c r="AC204" s="303" t="s">
        <v>390</v>
      </c>
      <c r="AD204" s="304"/>
      <c r="AE204" s="665">
        <v>0</v>
      </c>
      <c r="AF204" s="665"/>
      <c r="AG204" s="665"/>
      <c r="AH204" s="665"/>
      <c r="AI204" s="665">
        <v>0</v>
      </c>
      <c r="AJ204" s="665"/>
      <c r="AK204" s="665"/>
      <c r="AL204" s="665"/>
      <c r="AM204" s="665">
        <v>0</v>
      </c>
      <c r="AN204" s="665"/>
      <c r="AO204" s="665"/>
      <c r="AP204" s="665"/>
      <c r="AQ204" s="322" t="str">
        <f t="shared" ref="AQ204:AQ226" si="6">IF(AI204&gt;0,AM204/AI204,"n.é.")</f>
        <v>n.é.</v>
      </c>
      <c r="AR204" s="323"/>
    </row>
    <row r="205" spans="1:44" ht="20.100000000000001" customHeight="1" x14ac:dyDescent="0.2">
      <c r="A205" s="298" t="s">
        <v>715</v>
      </c>
      <c r="B205" s="299"/>
      <c r="C205" s="300" t="s">
        <v>654</v>
      </c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2"/>
      <c r="AC205" s="303" t="s">
        <v>655</v>
      </c>
      <c r="AD205" s="304"/>
      <c r="AE205" s="665">
        <v>0</v>
      </c>
      <c r="AF205" s="665"/>
      <c r="AG205" s="665"/>
      <c r="AH205" s="665"/>
      <c r="AI205" s="665">
        <v>0</v>
      </c>
      <c r="AJ205" s="665"/>
      <c r="AK205" s="665"/>
      <c r="AL205" s="665"/>
      <c r="AM205" s="665">
        <v>0</v>
      </c>
      <c r="AN205" s="665"/>
      <c r="AO205" s="665"/>
      <c r="AP205" s="665"/>
      <c r="AQ205" s="322" t="str">
        <f t="shared" si="6"/>
        <v>n.é.</v>
      </c>
      <c r="AR205" s="323"/>
    </row>
    <row r="206" spans="1:44" ht="20.100000000000001" customHeight="1" x14ac:dyDescent="0.2">
      <c r="A206" s="328" t="s">
        <v>716</v>
      </c>
      <c r="B206" s="329"/>
      <c r="C206" s="330" t="s">
        <v>742</v>
      </c>
      <c r="D206" s="331"/>
      <c r="E206" s="331"/>
      <c r="F206" s="331"/>
      <c r="G206" s="331"/>
      <c r="H206" s="331"/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  <c r="S206" s="331"/>
      <c r="T206" s="331"/>
      <c r="U206" s="331"/>
      <c r="V206" s="331"/>
      <c r="W206" s="331"/>
      <c r="X206" s="331"/>
      <c r="Y206" s="331"/>
      <c r="Z206" s="331"/>
      <c r="AA206" s="331"/>
      <c r="AB206" s="332"/>
      <c r="AC206" s="333" t="s">
        <v>391</v>
      </c>
      <c r="AD206" s="334"/>
      <c r="AE206" s="327">
        <v>0</v>
      </c>
      <c r="AF206" s="327"/>
      <c r="AG206" s="327"/>
      <c r="AH206" s="327"/>
      <c r="AI206" s="327">
        <v>0</v>
      </c>
      <c r="AJ206" s="327"/>
      <c r="AK206" s="327"/>
      <c r="AL206" s="327"/>
      <c r="AM206" s="327">
        <v>0</v>
      </c>
      <c r="AN206" s="327"/>
      <c r="AO206" s="327"/>
      <c r="AP206" s="327"/>
      <c r="AQ206" s="322" t="str">
        <f t="shared" si="6"/>
        <v>n.é.</v>
      </c>
      <c r="AR206" s="323"/>
    </row>
    <row r="207" spans="1:44" ht="20.100000000000001" customHeight="1" x14ac:dyDescent="0.2">
      <c r="A207" s="298" t="s">
        <v>717</v>
      </c>
      <c r="B207" s="299"/>
      <c r="C207" s="324" t="s">
        <v>392</v>
      </c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5"/>
      <c r="Z207" s="325"/>
      <c r="AA207" s="325"/>
      <c r="AB207" s="326"/>
      <c r="AC207" s="303" t="s">
        <v>393</v>
      </c>
      <c r="AD207" s="304"/>
      <c r="AE207" s="665">
        <v>0</v>
      </c>
      <c r="AF207" s="665"/>
      <c r="AG207" s="665"/>
      <c r="AH207" s="665"/>
      <c r="AI207" s="665">
        <v>0</v>
      </c>
      <c r="AJ207" s="665"/>
      <c r="AK207" s="665"/>
      <c r="AL207" s="665"/>
      <c r="AM207" s="665">
        <v>0</v>
      </c>
      <c r="AN207" s="665"/>
      <c r="AO207" s="665"/>
      <c r="AP207" s="665"/>
      <c r="AQ207" s="289" t="str">
        <f t="shared" si="6"/>
        <v>n.é.</v>
      </c>
      <c r="AR207" s="290"/>
    </row>
    <row r="208" spans="1:44" ht="20.100000000000001" customHeight="1" x14ac:dyDescent="0.2">
      <c r="A208" s="298" t="s">
        <v>718</v>
      </c>
      <c r="B208" s="299"/>
      <c r="C208" s="324" t="s">
        <v>394</v>
      </c>
      <c r="D208" s="325"/>
      <c r="E208" s="325"/>
      <c r="F208" s="325"/>
      <c r="G208" s="325"/>
      <c r="H208" s="325"/>
      <c r="I208" s="325"/>
      <c r="J208" s="325"/>
      <c r="K208" s="325"/>
      <c r="L208" s="325"/>
      <c r="M208" s="325"/>
      <c r="N208" s="325"/>
      <c r="O208" s="325"/>
      <c r="P208" s="325"/>
      <c r="Q208" s="325"/>
      <c r="R208" s="325"/>
      <c r="S208" s="325"/>
      <c r="T208" s="325"/>
      <c r="U208" s="325"/>
      <c r="V208" s="325"/>
      <c r="W208" s="325"/>
      <c r="X208" s="325"/>
      <c r="Y208" s="325"/>
      <c r="Z208" s="325"/>
      <c r="AA208" s="325"/>
      <c r="AB208" s="326"/>
      <c r="AC208" s="303" t="s">
        <v>395</v>
      </c>
      <c r="AD208" s="304"/>
      <c r="AE208" s="665">
        <v>0</v>
      </c>
      <c r="AF208" s="665"/>
      <c r="AG208" s="665"/>
      <c r="AH208" s="665"/>
      <c r="AI208" s="665">
        <v>0</v>
      </c>
      <c r="AJ208" s="665"/>
      <c r="AK208" s="665"/>
      <c r="AL208" s="665"/>
      <c r="AM208" s="665">
        <v>0</v>
      </c>
      <c r="AN208" s="665"/>
      <c r="AO208" s="665"/>
      <c r="AP208" s="665"/>
      <c r="AQ208" s="289" t="str">
        <f t="shared" si="6"/>
        <v>n.é.</v>
      </c>
      <c r="AR208" s="290"/>
    </row>
    <row r="209" spans="1:44" ht="20.100000000000001" customHeight="1" x14ac:dyDescent="0.2">
      <c r="A209" s="298" t="s">
        <v>719</v>
      </c>
      <c r="B209" s="299"/>
      <c r="C209" s="324" t="s">
        <v>396</v>
      </c>
      <c r="D209" s="325"/>
      <c r="E209" s="325"/>
      <c r="F209" s="325"/>
      <c r="G209" s="325"/>
      <c r="H209" s="325"/>
      <c r="I209" s="325"/>
      <c r="J209" s="325"/>
      <c r="K209" s="325"/>
      <c r="L209" s="325"/>
      <c r="M209" s="325"/>
      <c r="N209" s="325"/>
      <c r="O209" s="325"/>
      <c r="P209" s="325"/>
      <c r="Q209" s="325"/>
      <c r="R209" s="325"/>
      <c r="S209" s="325"/>
      <c r="T209" s="325"/>
      <c r="U209" s="325"/>
      <c r="V209" s="325"/>
      <c r="W209" s="325"/>
      <c r="X209" s="325"/>
      <c r="Y209" s="325"/>
      <c r="Z209" s="325"/>
      <c r="AA209" s="325"/>
      <c r="AB209" s="326"/>
      <c r="AC209" s="303" t="s">
        <v>397</v>
      </c>
      <c r="AD209" s="304"/>
      <c r="AE209" s="665">
        <v>0</v>
      </c>
      <c r="AF209" s="665"/>
      <c r="AG209" s="665"/>
      <c r="AH209" s="665"/>
      <c r="AI209" s="665">
        <v>0</v>
      </c>
      <c r="AJ209" s="665"/>
      <c r="AK209" s="665"/>
      <c r="AL209" s="665"/>
      <c r="AM209" s="665">
        <v>0</v>
      </c>
      <c r="AN209" s="665"/>
      <c r="AO209" s="665"/>
      <c r="AP209" s="665"/>
      <c r="AQ209" s="289" t="str">
        <f t="shared" si="6"/>
        <v>n.é.</v>
      </c>
      <c r="AR209" s="290"/>
    </row>
    <row r="210" spans="1:44" ht="20.100000000000001" customHeight="1" x14ac:dyDescent="0.2">
      <c r="A210" s="298" t="s">
        <v>720</v>
      </c>
      <c r="B210" s="299"/>
      <c r="C210" s="324" t="s">
        <v>656</v>
      </c>
      <c r="D210" s="325"/>
      <c r="E210" s="325"/>
      <c r="F210" s="325"/>
      <c r="G210" s="325"/>
      <c r="H210" s="325"/>
      <c r="I210" s="325"/>
      <c r="J210" s="325"/>
      <c r="K210" s="325"/>
      <c r="L210" s="325"/>
      <c r="M210" s="325"/>
      <c r="N210" s="325"/>
      <c r="O210" s="325"/>
      <c r="P210" s="325"/>
      <c r="Q210" s="325"/>
      <c r="R210" s="325"/>
      <c r="S210" s="325"/>
      <c r="T210" s="325"/>
      <c r="U210" s="325"/>
      <c r="V210" s="325"/>
      <c r="W210" s="325"/>
      <c r="X210" s="325"/>
      <c r="Y210" s="325"/>
      <c r="Z210" s="325"/>
      <c r="AA210" s="325"/>
      <c r="AB210" s="326"/>
      <c r="AC210" s="303" t="s">
        <v>398</v>
      </c>
      <c r="AD210" s="304"/>
      <c r="AE210" s="665">
        <v>0</v>
      </c>
      <c r="AF210" s="665"/>
      <c r="AG210" s="665"/>
      <c r="AH210" s="665"/>
      <c r="AI210" s="665">
        <v>0</v>
      </c>
      <c r="AJ210" s="665"/>
      <c r="AK210" s="665"/>
      <c r="AL210" s="665"/>
      <c r="AM210" s="665">
        <v>0</v>
      </c>
      <c r="AN210" s="665"/>
      <c r="AO210" s="665"/>
      <c r="AP210" s="665"/>
      <c r="AQ210" s="289" t="str">
        <f t="shared" si="6"/>
        <v>n.é.</v>
      </c>
      <c r="AR210" s="290"/>
    </row>
    <row r="211" spans="1:44" ht="20.100000000000001" customHeight="1" x14ac:dyDescent="0.2">
      <c r="A211" s="298" t="s">
        <v>721</v>
      </c>
      <c r="B211" s="299"/>
      <c r="C211" s="324" t="s">
        <v>399</v>
      </c>
      <c r="D211" s="325"/>
      <c r="E211" s="325"/>
      <c r="F211" s="325"/>
      <c r="G211" s="325"/>
      <c r="H211" s="325"/>
      <c r="I211" s="325"/>
      <c r="J211" s="325"/>
      <c r="K211" s="32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  <c r="AA211" s="325"/>
      <c r="AB211" s="326"/>
      <c r="AC211" s="303" t="s">
        <v>400</v>
      </c>
      <c r="AD211" s="304"/>
      <c r="AE211" s="665">
        <v>0</v>
      </c>
      <c r="AF211" s="665"/>
      <c r="AG211" s="665"/>
      <c r="AH211" s="665"/>
      <c r="AI211" s="665">
        <v>0</v>
      </c>
      <c r="AJ211" s="665"/>
      <c r="AK211" s="665"/>
      <c r="AL211" s="665"/>
      <c r="AM211" s="665">
        <v>0</v>
      </c>
      <c r="AN211" s="665"/>
      <c r="AO211" s="665"/>
      <c r="AP211" s="665"/>
      <c r="AQ211" s="289" t="str">
        <f t="shared" si="6"/>
        <v>n.é.</v>
      </c>
      <c r="AR211" s="290"/>
    </row>
    <row r="212" spans="1:44" ht="20.100000000000001" customHeight="1" x14ac:dyDescent="0.2">
      <c r="A212" s="298" t="s">
        <v>722</v>
      </c>
      <c r="B212" s="299"/>
      <c r="C212" s="324" t="s">
        <v>401</v>
      </c>
      <c r="D212" s="325"/>
      <c r="E212" s="325"/>
      <c r="F212" s="325"/>
      <c r="G212" s="325"/>
      <c r="H212" s="325"/>
      <c r="I212" s="325"/>
      <c r="J212" s="325"/>
      <c r="K212" s="325"/>
      <c r="L212" s="325"/>
      <c r="M212" s="325"/>
      <c r="N212" s="325"/>
      <c r="O212" s="325"/>
      <c r="P212" s="325"/>
      <c r="Q212" s="325"/>
      <c r="R212" s="325"/>
      <c r="S212" s="325"/>
      <c r="T212" s="325"/>
      <c r="U212" s="325"/>
      <c r="V212" s="325"/>
      <c r="W212" s="325"/>
      <c r="X212" s="325"/>
      <c r="Y212" s="325"/>
      <c r="Z212" s="325"/>
      <c r="AA212" s="325"/>
      <c r="AB212" s="326"/>
      <c r="AC212" s="303" t="s">
        <v>402</v>
      </c>
      <c r="AD212" s="304"/>
      <c r="AE212" s="665">
        <v>0</v>
      </c>
      <c r="AF212" s="665"/>
      <c r="AG212" s="665"/>
      <c r="AH212" s="665"/>
      <c r="AI212" s="665">
        <v>0</v>
      </c>
      <c r="AJ212" s="665"/>
      <c r="AK212" s="665"/>
      <c r="AL212" s="665"/>
      <c r="AM212" s="665">
        <v>0</v>
      </c>
      <c r="AN212" s="665"/>
      <c r="AO212" s="665"/>
      <c r="AP212" s="665"/>
      <c r="AQ212" s="289" t="str">
        <f t="shared" si="6"/>
        <v>n.é.</v>
      </c>
      <c r="AR212" s="290"/>
    </row>
    <row r="213" spans="1:44" ht="20.100000000000001" customHeight="1" x14ac:dyDescent="0.2">
      <c r="A213" s="298" t="s">
        <v>723</v>
      </c>
      <c r="B213" s="299"/>
      <c r="C213" s="324" t="s">
        <v>659</v>
      </c>
      <c r="D213" s="325"/>
      <c r="E213" s="325"/>
      <c r="F213" s="325"/>
      <c r="G213" s="325"/>
      <c r="H213" s="325"/>
      <c r="I213" s="325"/>
      <c r="J213" s="325"/>
      <c r="K213" s="325"/>
      <c r="L213" s="325"/>
      <c r="M213" s="325"/>
      <c r="N213" s="325"/>
      <c r="O213" s="325"/>
      <c r="P213" s="325"/>
      <c r="Q213" s="325"/>
      <c r="R213" s="325"/>
      <c r="S213" s="325"/>
      <c r="T213" s="325"/>
      <c r="U213" s="325"/>
      <c r="V213" s="325"/>
      <c r="W213" s="325"/>
      <c r="X213" s="325"/>
      <c r="Y213" s="325"/>
      <c r="Z213" s="325"/>
      <c r="AA213" s="325"/>
      <c r="AB213" s="326"/>
      <c r="AC213" s="303" t="s">
        <v>660</v>
      </c>
      <c r="AD213" s="304"/>
      <c r="AE213" s="665">
        <v>0</v>
      </c>
      <c r="AF213" s="665"/>
      <c r="AG213" s="665"/>
      <c r="AH213" s="665"/>
      <c r="AI213" s="665">
        <v>0</v>
      </c>
      <c r="AJ213" s="665"/>
      <c r="AK213" s="665"/>
      <c r="AL213" s="665"/>
      <c r="AM213" s="665">
        <v>0</v>
      </c>
      <c r="AN213" s="665"/>
      <c r="AO213" s="665"/>
      <c r="AP213" s="665"/>
      <c r="AQ213" s="289" t="str">
        <f t="shared" si="6"/>
        <v>n.é.</v>
      </c>
      <c r="AR213" s="290"/>
    </row>
    <row r="214" spans="1:44" ht="20.100000000000001" customHeight="1" x14ac:dyDescent="0.2">
      <c r="A214" s="298" t="s">
        <v>724</v>
      </c>
      <c r="B214" s="299"/>
      <c r="C214" s="324" t="s">
        <v>658</v>
      </c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5"/>
      <c r="Q214" s="325"/>
      <c r="R214" s="325"/>
      <c r="S214" s="325"/>
      <c r="T214" s="325"/>
      <c r="U214" s="325"/>
      <c r="V214" s="325"/>
      <c r="W214" s="325"/>
      <c r="X214" s="325"/>
      <c r="Y214" s="325"/>
      <c r="Z214" s="325"/>
      <c r="AA214" s="325"/>
      <c r="AB214" s="326"/>
      <c r="AC214" s="303" t="s">
        <v>661</v>
      </c>
      <c r="AD214" s="304"/>
      <c r="AE214" s="665">
        <v>0</v>
      </c>
      <c r="AF214" s="665"/>
      <c r="AG214" s="665"/>
      <c r="AH214" s="665"/>
      <c r="AI214" s="665">
        <v>0</v>
      </c>
      <c r="AJ214" s="665"/>
      <c r="AK214" s="665"/>
      <c r="AL214" s="665"/>
      <c r="AM214" s="665">
        <v>0</v>
      </c>
      <c r="AN214" s="665"/>
      <c r="AO214" s="665"/>
      <c r="AP214" s="665"/>
      <c r="AQ214" s="289" t="str">
        <f t="shared" si="6"/>
        <v>n.é.</v>
      </c>
      <c r="AR214" s="290"/>
    </row>
    <row r="215" spans="1:44" s="2" customFormat="1" ht="20.100000000000001" customHeight="1" x14ac:dyDescent="0.2">
      <c r="A215" s="328" t="s">
        <v>725</v>
      </c>
      <c r="B215" s="329"/>
      <c r="C215" s="330" t="s">
        <v>743</v>
      </c>
      <c r="D215" s="331"/>
      <c r="E215" s="331"/>
      <c r="F215" s="331"/>
      <c r="G215" s="331"/>
      <c r="H215" s="331"/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  <c r="S215" s="331"/>
      <c r="T215" s="331"/>
      <c r="U215" s="331"/>
      <c r="V215" s="331"/>
      <c r="W215" s="331"/>
      <c r="X215" s="331"/>
      <c r="Y215" s="331"/>
      <c r="Z215" s="331"/>
      <c r="AA215" s="331"/>
      <c r="AB215" s="332"/>
      <c r="AC215" s="333" t="s">
        <v>657</v>
      </c>
      <c r="AD215" s="334"/>
      <c r="AE215" s="740">
        <v>0</v>
      </c>
      <c r="AF215" s="740"/>
      <c r="AG215" s="740"/>
      <c r="AH215" s="740"/>
      <c r="AI215" s="740">
        <v>0</v>
      </c>
      <c r="AJ215" s="740"/>
      <c r="AK215" s="740"/>
      <c r="AL215" s="740"/>
      <c r="AM215" s="740">
        <v>0</v>
      </c>
      <c r="AN215" s="740"/>
      <c r="AO215" s="740"/>
      <c r="AP215" s="740"/>
      <c r="AQ215" s="322" t="str">
        <f t="shared" si="6"/>
        <v>n.é.</v>
      </c>
      <c r="AR215" s="323"/>
    </row>
    <row r="216" spans="1:44" ht="20.100000000000001" customHeight="1" x14ac:dyDescent="0.2">
      <c r="A216" s="328" t="s">
        <v>726</v>
      </c>
      <c r="B216" s="329"/>
      <c r="C216" s="330" t="s">
        <v>744</v>
      </c>
      <c r="D216" s="331"/>
      <c r="E216" s="331"/>
      <c r="F216" s="331"/>
      <c r="G216" s="331"/>
      <c r="H216" s="331"/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  <c r="S216" s="331"/>
      <c r="T216" s="331"/>
      <c r="U216" s="331"/>
      <c r="V216" s="331"/>
      <c r="W216" s="331"/>
      <c r="X216" s="331"/>
      <c r="Y216" s="331"/>
      <c r="Z216" s="331"/>
      <c r="AA216" s="331"/>
      <c r="AB216" s="332"/>
      <c r="AC216" s="333" t="s">
        <v>403</v>
      </c>
      <c r="AD216" s="334"/>
      <c r="AE216" s="327">
        <v>0</v>
      </c>
      <c r="AF216" s="327"/>
      <c r="AG216" s="327"/>
      <c r="AH216" s="327"/>
      <c r="AI216" s="327">
        <v>0</v>
      </c>
      <c r="AJ216" s="327"/>
      <c r="AK216" s="327"/>
      <c r="AL216" s="327"/>
      <c r="AM216" s="327">
        <v>0</v>
      </c>
      <c r="AN216" s="327"/>
      <c r="AO216" s="327"/>
      <c r="AP216" s="327"/>
      <c r="AQ216" s="322" t="str">
        <f t="shared" si="6"/>
        <v>n.é.</v>
      </c>
      <c r="AR216" s="323"/>
    </row>
    <row r="217" spans="1:44" ht="20.100000000000001" customHeight="1" x14ac:dyDescent="0.2">
      <c r="A217" s="298" t="s">
        <v>727</v>
      </c>
      <c r="B217" s="299"/>
      <c r="C217" s="324" t="s">
        <v>404</v>
      </c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325"/>
      <c r="O217" s="325"/>
      <c r="P217" s="325"/>
      <c r="Q217" s="325"/>
      <c r="R217" s="325"/>
      <c r="S217" s="325"/>
      <c r="T217" s="325"/>
      <c r="U217" s="325"/>
      <c r="V217" s="325"/>
      <c r="W217" s="325"/>
      <c r="X217" s="325"/>
      <c r="Y217" s="325"/>
      <c r="Z217" s="325"/>
      <c r="AA217" s="325"/>
      <c r="AB217" s="326"/>
      <c r="AC217" s="303" t="s">
        <v>405</v>
      </c>
      <c r="AD217" s="304"/>
      <c r="AE217" s="665">
        <v>0</v>
      </c>
      <c r="AF217" s="665"/>
      <c r="AG217" s="665"/>
      <c r="AH217" s="665"/>
      <c r="AI217" s="665">
        <v>0</v>
      </c>
      <c r="AJ217" s="665"/>
      <c r="AK217" s="665"/>
      <c r="AL217" s="665"/>
      <c r="AM217" s="665">
        <v>0</v>
      </c>
      <c r="AN217" s="665"/>
      <c r="AO217" s="665"/>
      <c r="AP217" s="665"/>
      <c r="AQ217" s="322" t="str">
        <f t="shared" si="6"/>
        <v>n.é.</v>
      </c>
      <c r="AR217" s="323"/>
    </row>
    <row r="218" spans="1:44" ht="20.100000000000001" customHeight="1" x14ac:dyDescent="0.2">
      <c r="A218" s="298" t="s">
        <v>728</v>
      </c>
      <c r="B218" s="299"/>
      <c r="C218" s="300" t="s">
        <v>406</v>
      </c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2"/>
      <c r="AC218" s="303" t="s">
        <v>407</v>
      </c>
      <c r="AD218" s="304"/>
      <c r="AE218" s="665">
        <v>0</v>
      </c>
      <c r="AF218" s="665"/>
      <c r="AG218" s="665"/>
      <c r="AH218" s="665"/>
      <c r="AI218" s="665">
        <v>0</v>
      </c>
      <c r="AJ218" s="665"/>
      <c r="AK218" s="665"/>
      <c r="AL218" s="665"/>
      <c r="AM218" s="665">
        <v>0</v>
      </c>
      <c r="AN218" s="665"/>
      <c r="AO218" s="665"/>
      <c r="AP218" s="665"/>
      <c r="AQ218" s="322" t="str">
        <f t="shared" si="6"/>
        <v>n.é.</v>
      </c>
      <c r="AR218" s="323"/>
    </row>
    <row r="219" spans="1:44" ht="20.100000000000001" customHeight="1" x14ac:dyDescent="0.2">
      <c r="A219" s="298" t="s">
        <v>729</v>
      </c>
      <c r="B219" s="299"/>
      <c r="C219" s="324" t="s">
        <v>408</v>
      </c>
      <c r="D219" s="325"/>
      <c r="E219" s="325"/>
      <c r="F219" s="325"/>
      <c r="G219" s="325"/>
      <c r="H219" s="325"/>
      <c r="I219" s="325"/>
      <c r="J219" s="325"/>
      <c r="K219" s="325"/>
      <c r="L219" s="325"/>
      <c r="M219" s="325"/>
      <c r="N219" s="325"/>
      <c r="O219" s="325"/>
      <c r="P219" s="325"/>
      <c r="Q219" s="325"/>
      <c r="R219" s="325"/>
      <c r="S219" s="325"/>
      <c r="T219" s="325"/>
      <c r="U219" s="325"/>
      <c r="V219" s="325"/>
      <c r="W219" s="325"/>
      <c r="X219" s="325"/>
      <c r="Y219" s="325"/>
      <c r="Z219" s="325"/>
      <c r="AA219" s="325"/>
      <c r="AB219" s="326"/>
      <c r="AC219" s="303" t="s">
        <v>409</v>
      </c>
      <c r="AD219" s="304"/>
      <c r="AE219" s="665">
        <v>0</v>
      </c>
      <c r="AF219" s="665"/>
      <c r="AG219" s="665"/>
      <c r="AH219" s="665"/>
      <c r="AI219" s="665">
        <v>0</v>
      </c>
      <c r="AJ219" s="665"/>
      <c r="AK219" s="665"/>
      <c r="AL219" s="665"/>
      <c r="AM219" s="665">
        <v>0</v>
      </c>
      <c r="AN219" s="665"/>
      <c r="AO219" s="665"/>
      <c r="AP219" s="665"/>
      <c r="AQ219" s="322" t="str">
        <f t="shared" si="6"/>
        <v>n.é.</v>
      </c>
      <c r="AR219" s="323"/>
    </row>
    <row r="220" spans="1:44" ht="20.100000000000001" customHeight="1" x14ac:dyDescent="0.2">
      <c r="A220" s="298" t="s">
        <v>730</v>
      </c>
      <c r="B220" s="299"/>
      <c r="C220" s="324" t="s">
        <v>664</v>
      </c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5"/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  <c r="AB220" s="326"/>
      <c r="AC220" s="303" t="s">
        <v>410</v>
      </c>
      <c r="AD220" s="304"/>
      <c r="AE220" s="665">
        <v>0</v>
      </c>
      <c r="AF220" s="665"/>
      <c r="AG220" s="665"/>
      <c r="AH220" s="665"/>
      <c r="AI220" s="665">
        <v>0</v>
      </c>
      <c r="AJ220" s="665"/>
      <c r="AK220" s="665"/>
      <c r="AL220" s="665"/>
      <c r="AM220" s="665">
        <v>0</v>
      </c>
      <c r="AN220" s="665"/>
      <c r="AO220" s="665"/>
      <c r="AP220" s="665"/>
      <c r="AQ220" s="322" t="str">
        <f t="shared" si="6"/>
        <v>n.é.</v>
      </c>
      <c r="AR220" s="323"/>
    </row>
    <row r="221" spans="1:44" ht="20.100000000000001" customHeight="1" x14ac:dyDescent="0.2">
      <c r="A221" s="298" t="s">
        <v>731</v>
      </c>
      <c r="B221" s="299"/>
      <c r="C221" s="324" t="s">
        <v>662</v>
      </c>
      <c r="D221" s="325"/>
      <c r="E221" s="325"/>
      <c r="F221" s="325"/>
      <c r="G221" s="325"/>
      <c r="H221" s="325"/>
      <c r="I221" s="325"/>
      <c r="J221" s="325"/>
      <c r="K221" s="325"/>
      <c r="L221" s="325"/>
      <c r="M221" s="325"/>
      <c r="N221" s="325"/>
      <c r="O221" s="325"/>
      <c r="P221" s="325"/>
      <c r="Q221" s="325"/>
      <c r="R221" s="325"/>
      <c r="S221" s="325"/>
      <c r="T221" s="325"/>
      <c r="U221" s="325"/>
      <c r="V221" s="325"/>
      <c r="W221" s="325"/>
      <c r="X221" s="325"/>
      <c r="Y221" s="325"/>
      <c r="Z221" s="325"/>
      <c r="AA221" s="325"/>
      <c r="AB221" s="326"/>
      <c r="AC221" s="303" t="s">
        <v>663</v>
      </c>
      <c r="AD221" s="304"/>
      <c r="AE221" s="665">
        <v>0</v>
      </c>
      <c r="AF221" s="665"/>
      <c r="AG221" s="665"/>
      <c r="AH221" s="665"/>
      <c r="AI221" s="665">
        <v>0</v>
      </c>
      <c r="AJ221" s="665"/>
      <c r="AK221" s="665"/>
      <c r="AL221" s="665"/>
      <c r="AM221" s="665">
        <v>0</v>
      </c>
      <c r="AN221" s="665"/>
      <c r="AO221" s="665"/>
      <c r="AP221" s="665"/>
      <c r="AQ221" s="322" t="str">
        <f t="shared" si="6"/>
        <v>n.é.</v>
      </c>
      <c r="AR221" s="323"/>
    </row>
    <row r="222" spans="1:44" s="2" customFormat="1" ht="20.100000000000001" customHeight="1" x14ac:dyDescent="0.2">
      <c r="A222" s="328" t="s">
        <v>732</v>
      </c>
      <c r="B222" s="329"/>
      <c r="C222" s="330" t="s">
        <v>745</v>
      </c>
      <c r="D222" s="331"/>
      <c r="E222" s="331"/>
      <c r="F222" s="331"/>
      <c r="G222" s="331"/>
      <c r="H222" s="331"/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  <c r="S222" s="331"/>
      <c r="T222" s="331"/>
      <c r="U222" s="331"/>
      <c r="V222" s="331"/>
      <c r="W222" s="331"/>
      <c r="X222" s="331"/>
      <c r="Y222" s="331"/>
      <c r="Z222" s="331"/>
      <c r="AA222" s="331"/>
      <c r="AB222" s="332"/>
      <c r="AC222" s="333" t="s">
        <v>411</v>
      </c>
      <c r="AD222" s="334"/>
      <c r="AE222" s="327">
        <v>0</v>
      </c>
      <c r="AF222" s="327"/>
      <c r="AG222" s="327"/>
      <c r="AH222" s="327"/>
      <c r="AI222" s="327">
        <v>0</v>
      </c>
      <c r="AJ222" s="327"/>
      <c r="AK222" s="327"/>
      <c r="AL222" s="327"/>
      <c r="AM222" s="327">
        <v>0</v>
      </c>
      <c r="AN222" s="327"/>
      <c r="AO222" s="327"/>
      <c r="AP222" s="327"/>
      <c r="AQ222" s="322" t="str">
        <f t="shared" si="6"/>
        <v>n.é.</v>
      </c>
      <c r="AR222" s="323"/>
    </row>
    <row r="223" spans="1:44" ht="20.100000000000001" customHeight="1" x14ac:dyDescent="0.2">
      <c r="A223" s="298" t="s">
        <v>733</v>
      </c>
      <c r="B223" s="299"/>
      <c r="C223" s="300" t="s">
        <v>412</v>
      </c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2"/>
      <c r="AC223" s="303" t="s">
        <v>413</v>
      </c>
      <c r="AD223" s="304"/>
      <c r="AE223" s="665">
        <v>0</v>
      </c>
      <c r="AF223" s="665"/>
      <c r="AG223" s="665"/>
      <c r="AH223" s="665"/>
      <c r="AI223" s="665">
        <v>0</v>
      </c>
      <c r="AJ223" s="665"/>
      <c r="AK223" s="665"/>
      <c r="AL223" s="665"/>
      <c r="AM223" s="665">
        <v>0</v>
      </c>
      <c r="AN223" s="665"/>
      <c r="AO223" s="665"/>
      <c r="AP223" s="665"/>
      <c r="AQ223" s="289" t="str">
        <f t="shared" si="6"/>
        <v>n.é.</v>
      </c>
      <c r="AR223" s="290"/>
    </row>
    <row r="224" spans="1:44" ht="20.100000000000001" customHeight="1" x14ac:dyDescent="0.2">
      <c r="A224" s="298" t="s">
        <v>734</v>
      </c>
      <c r="B224" s="299"/>
      <c r="C224" s="300" t="s">
        <v>665</v>
      </c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2"/>
      <c r="AC224" s="303" t="s">
        <v>666</v>
      </c>
      <c r="AD224" s="304"/>
      <c r="AE224" s="665">
        <v>0</v>
      </c>
      <c r="AF224" s="665"/>
      <c r="AG224" s="665"/>
      <c r="AH224" s="665"/>
      <c r="AI224" s="665">
        <v>0</v>
      </c>
      <c r="AJ224" s="665"/>
      <c r="AK224" s="665"/>
      <c r="AL224" s="665"/>
      <c r="AM224" s="665">
        <v>0</v>
      </c>
      <c r="AN224" s="665"/>
      <c r="AO224" s="665"/>
      <c r="AP224" s="665"/>
      <c r="AQ224" s="289" t="str">
        <f t="shared" si="6"/>
        <v>n.é.</v>
      </c>
      <c r="AR224" s="290"/>
    </row>
    <row r="225" spans="1:44" s="2" customFormat="1" ht="20.100000000000001" customHeight="1" x14ac:dyDescent="0.2">
      <c r="A225" s="291" t="s">
        <v>735</v>
      </c>
      <c r="B225" s="292"/>
      <c r="C225" s="293" t="s">
        <v>746</v>
      </c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4"/>
      <c r="Y225" s="294"/>
      <c r="Z225" s="294"/>
      <c r="AA225" s="294"/>
      <c r="AB225" s="295"/>
      <c r="AC225" s="810" t="s">
        <v>414</v>
      </c>
      <c r="AD225" s="811"/>
      <c r="AE225" s="802">
        <v>0</v>
      </c>
      <c r="AF225" s="802"/>
      <c r="AG225" s="802"/>
      <c r="AH225" s="802"/>
      <c r="AI225" s="802">
        <v>0</v>
      </c>
      <c r="AJ225" s="802"/>
      <c r="AK225" s="802"/>
      <c r="AL225" s="802"/>
      <c r="AM225" s="802">
        <v>0</v>
      </c>
      <c r="AN225" s="802"/>
      <c r="AO225" s="802"/>
      <c r="AP225" s="802"/>
      <c r="AQ225" s="284" t="str">
        <f t="shared" si="6"/>
        <v>n.é.</v>
      </c>
      <c r="AR225" s="285"/>
    </row>
    <row r="226" spans="1:44" s="2" customFormat="1" ht="20.100000000000001" customHeight="1" thickBot="1" x14ac:dyDescent="0.25">
      <c r="A226" s="803" t="s">
        <v>736</v>
      </c>
      <c r="B226" s="804"/>
      <c r="C226" s="805" t="s">
        <v>747</v>
      </c>
      <c r="D226" s="806"/>
      <c r="E226" s="806"/>
      <c r="F226" s="806"/>
      <c r="G226" s="806"/>
      <c r="H226" s="806"/>
      <c r="I226" s="806"/>
      <c r="J226" s="806"/>
      <c r="K226" s="806"/>
      <c r="L226" s="806"/>
      <c r="M226" s="806"/>
      <c r="N226" s="806"/>
      <c r="O226" s="806"/>
      <c r="P226" s="806"/>
      <c r="Q226" s="806"/>
      <c r="R226" s="806"/>
      <c r="S226" s="806"/>
      <c r="T226" s="806"/>
      <c r="U226" s="806"/>
      <c r="V226" s="806"/>
      <c r="W226" s="806"/>
      <c r="X226" s="806"/>
      <c r="Y226" s="806"/>
      <c r="Z226" s="806"/>
      <c r="AA226" s="806"/>
      <c r="AB226" s="807"/>
      <c r="AC226" s="808"/>
      <c r="AD226" s="809"/>
      <c r="AE226" s="799">
        <f>SUM(AE196)</f>
        <v>105135000</v>
      </c>
      <c r="AF226" s="799"/>
      <c r="AG226" s="799"/>
      <c r="AH226" s="799"/>
      <c r="AI226" s="799">
        <f>SUM(AI196)</f>
        <v>102327384</v>
      </c>
      <c r="AJ226" s="799"/>
      <c r="AK226" s="799"/>
      <c r="AL226" s="799"/>
      <c r="AM226" s="799">
        <f>SUM(AM196)</f>
        <v>100795872</v>
      </c>
      <c r="AN226" s="799"/>
      <c r="AO226" s="799"/>
      <c r="AP226" s="799"/>
      <c r="AQ226" s="800">
        <f t="shared" si="6"/>
        <v>0.9850332145694255</v>
      </c>
      <c r="AR226" s="801"/>
    </row>
    <row r="227" spans="1:44" ht="13.5" thickTop="1" x14ac:dyDescent="0.2"/>
    <row r="228" spans="1:44" x14ac:dyDescent="0.2">
      <c r="AC228" s="697" t="s">
        <v>566</v>
      </c>
      <c r="AD228" s="697"/>
      <c r="AE228" s="698">
        <f>AE226-AE102</f>
        <v>0</v>
      </c>
      <c r="AF228" s="698"/>
      <c r="AG228" s="698"/>
      <c r="AH228" s="698"/>
      <c r="AI228" s="698">
        <f>AI226-AI102</f>
        <v>0</v>
      </c>
      <c r="AJ228" s="698"/>
      <c r="AK228" s="698"/>
      <c r="AL228" s="698"/>
      <c r="AM228" s="698">
        <f>AM102-AM226</f>
        <v>150727</v>
      </c>
      <c r="AN228" s="698"/>
      <c r="AO228" s="698"/>
      <c r="AP228" s="698"/>
      <c r="AQ228" s="309"/>
      <c r="AR228" s="309"/>
    </row>
  </sheetData>
  <sheetProtection algorithmName="SHA-512" hashValue="hpM8wu70HUcL2EekzV/VHQABTm2NwshH+7mRMf9g4J+J7eh5B4STdkrX3PuqW5SiBXXkrbcep98k1gaePvB1yg==" saltValue="XqJUUNvX4Uuoa92j6smrog==" spinCount="100000" sheet="1" objects="1" scenarios="1"/>
  <mergeCells count="1558">
    <mergeCell ref="AQ5:AR6"/>
    <mergeCell ref="AE6:AH6"/>
    <mergeCell ref="AI6:AL6"/>
    <mergeCell ref="A1:AR1"/>
    <mergeCell ref="A2:AR2"/>
    <mergeCell ref="A3:AR3"/>
    <mergeCell ref="A4:AR4"/>
    <mergeCell ref="A5:B6"/>
    <mergeCell ref="C5:AB6"/>
    <mergeCell ref="AC5:AD6"/>
    <mergeCell ref="AE5:AL5"/>
    <mergeCell ref="AQ7:AR7"/>
    <mergeCell ref="A8:B8"/>
    <mergeCell ref="C8:AB8"/>
    <mergeCell ref="AC8:AD8"/>
    <mergeCell ref="AE8:AH8"/>
    <mergeCell ref="AI8:AL8"/>
    <mergeCell ref="AI7:AL7"/>
    <mergeCell ref="AM7:AP7"/>
    <mergeCell ref="A7:B7"/>
    <mergeCell ref="C7:AB7"/>
    <mergeCell ref="AC7:AD7"/>
    <mergeCell ref="AE7:AH7"/>
    <mergeCell ref="AM5:AP5"/>
    <mergeCell ref="AM6:AP6"/>
    <mergeCell ref="AQ9:AR9"/>
    <mergeCell ref="A10:B10"/>
    <mergeCell ref="C10:AB10"/>
    <mergeCell ref="AC10:AD10"/>
    <mergeCell ref="AE10:AH10"/>
    <mergeCell ref="AI10:AL10"/>
    <mergeCell ref="AI9:AL9"/>
    <mergeCell ref="AM9:AP9"/>
    <mergeCell ref="AM8:AP8"/>
    <mergeCell ref="AQ8:AR8"/>
    <mergeCell ref="A9:B9"/>
    <mergeCell ref="C9:AB9"/>
    <mergeCell ref="AC9:AD9"/>
    <mergeCell ref="AE9:AH9"/>
    <mergeCell ref="AQ11:AR11"/>
    <mergeCell ref="A12:B12"/>
    <mergeCell ref="C12:AB12"/>
    <mergeCell ref="AC12:AD12"/>
    <mergeCell ref="AE12:AH12"/>
    <mergeCell ref="AI12:AL12"/>
    <mergeCell ref="AI11:AL11"/>
    <mergeCell ref="AM11:AP11"/>
    <mergeCell ref="AM10:AP10"/>
    <mergeCell ref="AQ10:AR10"/>
    <mergeCell ref="A11:B11"/>
    <mergeCell ref="C11:AB11"/>
    <mergeCell ref="AC11:AD11"/>
    <mergeCell ref="AE11:AH11"/>
    <mergeCell ref="AQ13:AR13"/>
    <mergeCell ref="A14:B14"/>
    <mergeCell ref="C14:AB14"/>
    <mergeCell ref="AC14:AD14"/>
    <mergeCell ref="AE14:AH14"/>
    <mergeCell ref="AI14:AL14"/>
    <mergeCell ref="AI13:AL13"/>
    <mergeCell ref="AM13:AP13"/>
    <mergeCell ref="AM12:AP12"/>
    <mergeCell ref="AQ12:AR12"/>
    <mergeCell ref="A13:B13"/>
    <mergeCell ref="C13:AB13"/>
    <mergeCell ref="AC13:AD13"/>
    <mergeCell ref="AE13:AH13"/>
    <mergeCell ref="AQ15:AR15"/>
    <mergeCell ref="A16:B16"/>
    <mergeCell ref="C16:AB16"/>
    <mergeCell ref="AC16:AD16"/>
    <mergeCell ref="AE16:AH16"/>
    <mergeCell ref="AI16:AL16"/>
    <mergeCell ref="AI15:AL15"/>
    <mergeCell ref="AM15:AP15"/>
    <mergeCell ref="AM14:AP14"/>
    <mergeCell ref="AQ14:AR14"/>
    <mergeCell ref="A15:B15"/>
    <mergeCell ref="C15:AB15"/>
    <mergeCell ref="AC15:AD15"/>
    <mergeCell ref="AE15:AH15"/>
    <mergeCell ref="AQ17:AR17"/>
    <mergeCell ref="A18:B18"/>
    <mergeCell ref="C18:AB18"/>
    <mergeCell ref="AC18:AD18"/>
    <mergeCell ref="AE18:AH18"/>
    <mergeCell ref="AI18:AL18"/>
    <mergeCell ref="AI17:AL17"/>
    <mergeCell ref="AM17:AP17"/>
    <mergeCell ref="AM16:AP16"/>
    <mergeCell ref="AQ16:AR16"/>
    <mergeCell ref="A17:B17"/>
    <mergeCell ref="C17:AB17"/>
    <mergeCell ref="AC17:AD17"/>
    <mergeCell ref="AE17:AH17"/>
    <mergeCell ref="AQ19:AR19"/>
    <mergeCell ref="A20:B20"/>
    <mergeCell ref="C20:AB20"/>
    <mergeCell ref="AC20:AD20"/>
    <mergeCell ref="AE20:AH20"/>
    <mergeCell ref="AI20:AL20"/>
    <mergeCell ref="AI19:AL19"/>
    <mergeCell ref="AM19:AP19"/>
    <mergeCell ref="AM18:AP18"/>
    <mergeCell ref="AQ18:AR18"/>
    <mergeCell ref="A19:B19"/>
    <mergeCell ref="C19:AB19"/>
    <mergeCell ref="AC19:AD19"/>
    <mergeCell ref="AE19:AH19"/>
    <mergeCell ref="AQ21:AR21"/>
    <mergeCell ref="A22:B22"/>
    <mergeCell ref="C22:AB22"/>
    <mergeCell ref="AC22:AD22"/>
    <mergeCell ref="AE22:AH22"/>
    <mergeCell ref="AI22:AL22"/>
    <mergeCell ref="AI21:AL21"/>
    <mergeCell ref="AM21:AP21"/>
    <mergeCell ref="AM20:AP20"/>
    <mergeCell ref="AQ20:AR20"/>
    <mergeCell ref="A21:B21"/>
    <mergeCell ref="C21:AB21"/>
    <mergeCell ref="AC21:AD21"/>
    <mergeCell ref="AE21:AH21"/>
    <mergeCell ref="AQ23:AR23"/>
    <mergeCell ref="A24:B24"/>
    <mergeCell ref="C24:AB24"/>
    <mergeCell ref="AC24:AD24"/>
    <mergeCell ref="AE24:AH24"/>
    <mergeCell ref="AI24:AL24"/>
    <mergeCell ref="AI23:AL23"/>
    <mergeCell ref="AM23:AP23"/>
    <mergeCell ref="AM22:AP22"/>
    <mergeCell ref="AQ22:AR22"/>
    <mergeCell ref="A23:B23"/>
    <mergeCell ref="C23:AB23"/>
    <mergeCell ref="AC23:AD23"/>
    <mergeCell ref="AE23:AH23"/>
    <mergeCell ref="AQ25:AR25"/>
    <mergeCell ref="A26:B26"/>
    <mergeCell ref="C26:AB26"/>
    <mergeCell ref="AC26:AD26"/>
    <mergeCell ref="AE26:AH26"/>
    <mergeCell ref="AI26:AL26"/>
    <mergeCell ref="AI25:AL25"/>
    <mergeCell ref="AM25:AP25"/>
    <mergeCell ref="AM24:AP24"/>
    <mergeCell ref="AQ24:AR24"/>
    <mergeCell ref="A25:B25"/>
    <mergeCell ref="C25:AB25"/>
    <mergeCell ref="AC25:AD25"/>
    <mergeCell ref="AE25:AH25"/>
    <mergeCell ref="AQ27:AR27"/>
    <mergeCell ref="A28:B28"/>
    <mergeCell ref="C28:AB28"/>
    <mergeCell ref="AC28:AD28"/>
    <mergeCell ref="AE28:AH28"/>
    <mergeCell ref="AI28:AL28"/>
    <mergeCell ref="AI27:AL27"/>
    <mergeCell ref="AM27:AP27"/>
    <mergeCell ref="AM26:AP26"/>
    <mergeCell ref="AQ26:AR26"/>
    <mergeCell ref="A27:B27"/>
    <mergeCell ref="C27:AB27"/>
    <mergeCell ref="AC27:AD27"/>
    <mergeCell ref="AE27:AH27"/>
    <mergeCell ref="AQ29:AR29"/>
    <mergeCell ref="A30:B30"/>
    <mergeCell ref="C30:AB30"/>
    <mergeCell ref="AC30:AD30"/>
    <mergeCell ref="AE30:AH30"/>
    <mergeCell ref="AI30:AL30"/>
    <mergeCell ref="AI29:AL29"/>
    <mergeCell ref="AM29:AP29"/>
    <mergeCell ref="AM28:AP28"/>
    <mergeCell ref="AQ28:AR28"/>
    <mergeCell ref="A29:B29"/>
    <mergeCell ref="C29:AB29"/>
    <mergeCell ref="AC29:AD29"/>
    <mergeCell ref="AE29:AH29"/>
    <mergeCell ref="AQ31:AR31"/>
    <mergeCell ref="A32:B32"/>
    <mergeCell ref="C32:AB32"/>
    <mergeCell ref="AC32:AD32"/>
    <mergeCell ref="AE32:AH32"/>
    <mergeCell ref="AI32:AL32"/>
    <mergeCell ref="AI31:AL31"/>
    <mergeCell ref="AM31:AP31"/>
    <mergeCell ref="AM30:AP30"/>
    <mergeCell ref="AQ30:AR30"/>
    <mergeCell ref="A31:B31"/>
    <mergeCell ref="C31:AB31"/>
    <mergeCell ref="AC31:AD31"/>
    <mergeCell ref="AE31:AH31"/>
    <mergeCell ref="AQ33:AR33"/>
    <mergeCell ref="A34:B34"/>
    <mergeCell ref="C34:AB34"/>
    <mergeCell ref="AC34:AD34"/>
    <mergeCell ref="AE34:AH34"/>
    <mergeCell ref="AI34:AL34"/>
    <mergeCell ref="AI33:AL33"/>
    <mergeCell ref="AM33:AP33"/>
    <mergeCell ref="AM32:AP32"/>
    <mergeCell ref="AQ32:AR32"/>
    <mergeCell ref="A33:B33"/>
    <mergeCell ref="C33:AB33"/>
    <mergeCell ref="AC33:AD33"/>
    <mergeCell ref="AE33:AH33"/>
    <mergeCell ref="AQ35:AR35"/>
    <mergeCell ref="A36:B36"/>
    <mergeCell ref="C36:AB36"/>
    <mergeCell ref="AC36:AD36"/>
    <mergeCell ref="AE36:AH36"/>
    <mergeCell ref="AI36:AL36"/>
    <mergeCell ref="AI35:AL35"/>
    <mergeCell ref="AM35:AP35"/>
    <mergeCell ref="AM34:AP34"/>
    <mergeCell ref="AQ34:AR34"/>
    <mergeCell ref="A35:B35"/>
    <mergeCell ref="C35:AB35"/>
    <mergeCell ref="AC35:AD35"/>
    <mergeCell ref="AE35:AH35"/>
    <mergeCell ref="AQ37:AR37"/>
    <mergeCell ref="A38:B38"/>
    <mergeCell ref="C38:AB38"/>
    <mergeCell ref="AC38:AD38"/>
    <mergeCell ref="AE38:AH38"/>
    <mergeCell ref="AI38:AL38"/>
    <mergeCell ref="AI37:AL37"/>
    <mergeCell ref="AM37:AP37"/>
    <mergeCell ref="AM36:AP36"/>
    <mergeCell ref="AQ36:AR36"/>
    <mergeCell ref="A37:B37"/>
    <mergeCell ref="C37:AB37"/>
    <mergeCell ref="AC37:AD37"/>
    <mergeCell ref="AE37:AH37"/>
    <mergeCell ref="AQ39:AR39"/>
    <mergeCell ref="A40:B40"/>
    <mergeCell ref="C40:AB40"/>
    <mergeCell ref="AC40:AD40"/>
    <mergeCell ref="AE40:AH40"/>
    <mergeCell ref="AI40:AL40"/>
    <mergeCell ref="AI39:AL39"/>
    <mergeCell ref="AM39:AP39"/>
    <mergeCell ref="AM38:AP38"/>
    <mergeCell ref="AQ38:AR38"/>
    <mergeCell ref="A39:B39"/>
    <mergeCell ref="C39:AB39"/>
    <mergeCell ref="AC39:AD39"/>
    <mergeCell ref="AE39:AH39"/>
    <mergeCell ref="AQ41:AR41"/>
    <mergeCell ref="A42:B42"/>
    <mergeCell ref="C42:AB42"/>
    <mergeCell ref="AC42:AD42"/>
    <mergeCell ref="AE42:AH42"/>
    <mergeCell ref="AI42:AL42"/>
    <mergeCell ref="AI41:AL41"/>
    <mergeCell ref="AM41:AP41"/>
    <mergeCell ref="AM40:AP40"/>
    <mergeCell ref="AQ40:AR40"/>
    <mergeCell ref="A41:B41"/>
    <mergeCell ref="C41:AB41"/>
    <mergeCell ref="AC41:AD41"/>
    <mergeCell ref="AE41:AH41"/>
    <mergeCell ref="AQ43:AR43"/>
    <mergeCell ref="A44:B44"/>
    <mergeCell ref="C44:AB44"/>
    <mergeCell ref="AC44:AD44"/>
    <mergeCell ref="AE44:AH44"/>
    <mergeCell ref="AI44:AL44"/>
    <mergeCell ref="AI43:AL43"/>
    <mergeCell ref="AM43:AP43"/>
    <mergeCell ref="AM42:AP42"/>
    <mergeCell ref="AQ42:AR42"/>
    <mergeCell ref="A43:B43"/>
    <mergeCell ref="C43:AB43"/>
    <mergeCell ref="AC43:AD43"/>
    <mergeCell ref="AE43:AH43"/>
    <mergeCell ref="AQ45:AR45"/>
    <mergeCell ref="A46:B46"/>
    <mergeCell ref="C46:AB46"/>
    <mergeCell ref="AC46:AD46"/>
    <mergeCell ref="AE46:AH46"/>
    <mergeCell ref="AI46:AL46"/>
    <mergeCell ref="AI45:AL45"/>
    <mergeCell ref="AM45:AP45"/>
    <mergeCell ref="AM44:AP44"/>
    <mergeCell ref="AQ44:AR44"/>
    <mergeCell ref="A45:B45"/>
    <mergeCell ref="C45:AB45"/>
    <mergeCell ref="AC45:AD45"/>
    <mergeCell ref="AE45:AH45"/>
    <mergeCell ref="AQ47:AR47"/>
    <mergeCell ref="A48:B48"/>
    <mergeCell ref="C48:AB48"/>
    <mergeCell ref="AC48:AD48"/>
    <mergeCell ref="AE48:AH48"/>
    <mergeCell ref="AI48:AL48"/>
    <mergeCell ref="AI47:AL47"/>
    <mergeCell ref="AM47:AP47"/>
    <mergeCell ref="AM46:AP46"/>
    <mergeCell ref="AQ46:AR46"/>
    <mergeCell ref="A47:B47"/>
    <mergeCell ref="C47:AB47"/>
    <mergeCell ref="AC47:AD47"/>
    <mergeCell ref="AE47:AH47"/>
    <mergeCell ref="AQ49:AR49"/>
    <mergeCell ref="A50:B50"/>
    <mergeCell ref="C50:AB50"/>
    <mergeCell ref="AC50:AD50"/>
    <mergeCell ref="AE50:AH50"/>
    <mergeCell ref="AI50:AL50"/>
    <mergeCell ref="AI49:AL49"/>
    <mergeCell ref="AM49:AP49"/>
    <mergeCell ref="AM48:AP48"/>
    <mergeCell ref="AQ48:AR48"/>
    <mergeCell ref="A49:B49"/>
    <mergeCell ref="C49:AB49"/>
    <mergeCell ref="AC49:AD49"/>
    <mergeCell ref="AE49:AH49"/>
    <mergeCell ref="AQ51:AR51"/>
    <mergeCell ref="A52:B52"/>
    <mergeCell ref="C52:AB52"/>
    <mergeCell ref="AC52:AD52"/>
    <mergeCell ref="AE52:AH52"/>
    <mergeCell ref="AI52:AL52"/>
    <mergeCell ref="AI51:AL51"/>
    <mergeCell ref="AM51:AP51"/>
    <mergeCell ref="AM50:AP50"/>
    <mergeCell ref="AQ50:AR50"/>
    <mergeCell ref="A51:B51"/>
    <mergeCell ref="C51:AB51"/>
    <mergeCell ref="AC51:AD51"/>
    <mergeCell ref="AE51:AH51"/>
    <mergeCell ref="AQ53:AR53"/>
    <mergeCell ref="A54:B54"/>
    <mergeCell ref="C54:AB54"/>
    <mergeCell ref="AC54:AD54"/>
    <mergeCell ref="AE54:AH54"/>
    <mergeCell ref="AI54:AL54"/>
    <mergeCell ref="AI53:AL53"/>
    <mergeCell ref="AM53:AP53"/>
    <mergeCell ref="AM52:AP52"/>
    <mergeCell ref="AQ52:AR52"/>
    <mergeCell ref="A53:B53"/>
    <mergeCell ref="C53:AB53"/>
    <mergeCell ref="AC53:AD53"/>
    <mergeCell ref="AE53:AH53"/>
    <mergeCell ref="AQ55:AR55"/>
    <mergeCell ref="A56:B56"/>
    <mergeCell ref="C56:AB56"/>
    <mergeCell ref="AC56:AD56"/>
    <mergeCell ref="AE56:AH56"/>
    <mergeCell ref="AI56:AL56"/>
    <mergeCell ref="AI55:AL55"/>
    <mergeCell ref="AM55:AP55"/>
    <mergeCell ref="AM54:AP54"/>
    <mergeCell ref="AQ54:AR54"/>
    <mergeCell ref="A55:B55"/>
    <mergeCell ref="C55:AB55"/>
    <mergeCell ref="AC55:AD55"/>
    <mergeCell ref="AE55:AH55"/>
    <mergeCell ref="AQ57:AR57"/>
    <mergeCell ref="A58:B58"/>
    <mergeCell ref="C58:AB58"/>
    <mergeCell ref="AC58:AD58"/>
    <mergeCell ref="AE58:AH58"/>
    <mergeCell ref="AI58:AL58"/>
    <mergeCell ref="AI57:AL57"/>
    <mergeCell ref="AM57:AP57"/>
    <mergeCell ref="AM56:AP56"/>
    <mergeCell ref="AQ56:AR56"/>
    <mergeCell ref="A57:B57"/>
    <mergeCell ref="C57:AB57"/>
    <mergeCell ref="AC57:AD57"/>
    <mergeCell ref="AE57:AH57"/>
    <mergeCell ref="AQ59:AR59"/>
    <mergeCell ref="A60:B60"/>
    <mergeCell ref="C60:AB60"/>
    <mergeCell ref="AC60:AD60"/>
    <mergeCell ref="AE60:AH60"/>
    <mergeCell ref="AI60:AL60"/>
    <mergeCell ref="AI59:AL59"/>
    <mergeCell ref="AM59:AP59"/>
    <mergeCell ref="AM58:AP58"/>
    <mergeCell ref="AQ58:AR58"/>
    <mergeCell ref="A59:B59"/>
    <mergeCell ref="C59:AB59"/>
    <mergeCell ref="AC59:AD59"/>
    <mergeCell ref="AE59:AH59"/>
    <mergeCell ref="AQ61:AR61"/>
    <mergeCell ref="A62:B62"/>
    <mergeCell ref="C62:AB62"/>
    <mergeCell ref="AC62:AD62"/>
    <mergeCell ref="AE62:AH62"/>
    <mergeCell ref="AI62:AL62"/>
    <mergeCell ref="AI61:AL61"/>
    <mergeCell ref="AM61:AP61"/>
    <mergeCell ref="AM60:AP60"/>
    <mergeCell ref="AQ60:AR60"/>
    <mergeCell ref="A61:B61"/>
    <mergeCell ref="C61:AB61"/>
    <mergeCell ref="AC61:AD61"/>
    <mergeCell ref="AE61:AH61"/>
    <mergeCell ref="AQ63:AR63"/>
    <mergeCell ref="A64:B64"/>
    <mergeCell ref="C64:AB64"/>
    <mergeCell ref="AC64:AD64"/>
    <mergeCell ref="AE64:AH64"/>
    <mergeCell ref="AI64:AL64"/>
    <mergeCell ref="AI63:AL63"/>
    <mergeCell ref="AM63:AP63"/>
    <mergeCell ref="AM62:AP62"/>
    <mergeCell ref="AQ62:AR62"/>
    <mergeCell ref="A63:B63"/>
    <mergeCell ref="C63:AB63"/>
    <mergeCell ref="AC63:AD63"/>
    <mergeCell ref="AE63:AH63"/>
    <mergeCell ref="AQ65:AR65"/>
    <mergeCell ref="A66:B66"/>
    <mergeCell ref="C66:AB66"/>
    <mergeCell ref="AC66:AD66"/>
    <mergeCell ref="AE66:AH66"/>
    <mergeCell ref="AI66:AL66"/>
    <mergeCell ref="AI65:AL65"/>
    <mergeCell ref="AM65:AP65"/>
    <mergeCell ref="AM64:AP64"/>
    <mergeCell ref="AQ64:AR64"/>
    <mergeCell ref="A65:B65"/>
    <mergeCell ref="C65:AB65"/>
    <mergeCell ref="AC65:AD65"/>
    <mergeCell ref="AE65:AH65"/>
    <mergeCell ref="AQ67:AR67"/>
    <mergeCell ref="A68:B68"/>
    <mergeCell ref="C68:AB68"/>
    <mergeCell ref="AC68:AD68"/>
    <mergeCell ref="AE68:AH68"/>
    <mergeCell ref="AI68:AL68"/>
    <mergeCell ref="AI67:AL67"/>
    <mergeCell ref="AM67:AP67"/>
    <mergeCell ref="AM66:AP66"/>
    <mergeCell ref="AQ66:AR66"/>
    <mergeCell ref="A67:B67"/>
    <mergeCell ref="C67:AB67"/>
    <mergeCell ref="AC67:AD67"/>
    <mergeCell ref="AE67:AH67"/>
    <mergeCell ref="AQ69:AR69"/>
    <mergeCell ref="A70:B70"/>
    <mergeCell ref="C70:AB70"/>
    <mergeCell ref="AC70:AD70"/>
    <mergeCell ref="AE70:AH70"/>
    <mergeCell ref="AI70:AL70"/>
    <mergeCell ref="AI69:AL69"/>
    <mergeCell ref="AM69:AP69"/>
    <mergeCell ref="AM68:AP68"/>
    <mergeCell ref="AQ68:AR68"/>
    <mergeCell ref="A69:B69"/>
    <mergeCell ref="C69:AB69"/>
    <mergeCell ref="AC69:AD69"/>
    <mergeCell ref="AE69:AH69"/>
    <mergeCell ref="AQ71:AR71"/>
    <mergeCell ref="A72:B72"/>
    <mergeCell ref="C72:AB72"/>
    <mergeCell ref="AC72:AD72"/>
    <mergeCell ref="AE72:AH72"/>
    <mergeCell ref="AI72:AL72"/>
    <mergeCell ref="AI71:AL71"/>
    <mergeCell ref="AM71:AP71"/>
    <mergeCell ref="AM70:AP70"/>
    <mergeCell ref="AQ70:AR70"/>
    <mergeCell ref="A71:B71"/>
    <mergeCell ref="C71:AB71"/>
    <mergeCell ref="AC71:AD71"/>
    <mergeCell ref="AE71:AH71"/>
    <mergeCell ref="AQ73:AR73"/>
    <mergeCell ref="A74:B74"/>
    <mergeCell ref="C74:AB74"/>
    <mergeCell ref="AC74:AD74"/>
    <mergeCell ref="AE74:AH74"/>
    <mergeCell ref="AI74:AL74"/>
    <mergeCell ref="AI73:AL73"/>
    <mergeCell ref="AM73:AP73"/>
    <mergeCell ref="AM72:AP72"/>
    <mergeCell ref="AQ72:AR72"/>
    <mergeCell ref="A73:B73"/>
    <mergeCell ref="C73:AB73"/>
    <mergeCell ref="AC73:AD73"/>
    <mergeCell ref="AE73:AH73"/>
    <mergeCell ref="AQ75:AR75"/>
    <mergeCell ref="A76:B76"/>
    <mergeCell ref="C76:AB76"/>
    <mergeCell ref="AC76:AD76"/>
    <mergeCell ref="AE76:AH76"/>
    <mergeCell ref="AI76:AL76"/>
    <mergeCell ref="AI75:AL75"/>
    <mergeCell ref="AM75:AP75"/>
    <mergeCell ref="AM74:AP74"/>
    <mergeCell ref="AQ74:AR74"/>
    <mergeCell ref="A75:B75"/>
    <mergeCell ref="C75:AB75"/>
    <mergeCell ref="AC75:AD75"/>
    <mergeCell ref="AE75:AH75"/>
    <mergeCell ref="AQ77:AR77"/>
    <mergeCell ref="A78:B78"/>
    <mergeCell ref="C78:AB78"/>
    <mergeCell ref="AC78:AD78"/>
    <mergeCell ref="AE78:AH78"/>
    <mergeCell ref="AI78:AL78"/>
    <mergeCell ref="AI77:AL77"/>
    <mergeCell ref="AM77:AP77"/>
    <mergeCell ref="AM76:AP76"/>
    <mergeCell ref="AQ76:AR76"/>
    <mergeCell ref="A77:B77"/>
    <mergeCell ref="C77:AB77"/>
    <mergeCell ref="AC77:AD77"/>
    <mergeCell ref="AE77:AH77"/>
    <mergeCell ref="AQ79:AR79"/>
    <mergeCell ref="A80:B80"/>
    <mergeCell ref="C80:AB80"/>
    <mergeCell ref="AC80:AD80"/>
    <mergeCell ref="AE80:AH80"/>
    <mergeCell ref="AI80:AL80"/>
    <mergeCell ref="AI79:AL79"/>
    <mergeCell ref="AM79:AP79"/>
    <mergeCell ref="AM78:AP78"/>
    <mergeCell ref="AQ78:AR78"/>
    <mergeCell ref="A79:B79"/>
    <mergeCell ref="C79:AB79"/>
    <mergeCell ref="AC79:AD79"/>
    <mergeCell ref="AE79:AH79"/>
    <mergeCell ref="AQ81:AR81"/>
    <mergeCell ref="A82:B82"/>
    <mergeCell ref="C82:AB82"/>
    <mergeCell ref="AC82:AD82"/>
    <mergeCell ref="AE82:AH82"/>
    <mergeCell ref="AI82:AL82"/>
    <mergeCell ref="AI81:AL81"/>
    <mergeCell ref="AM81:AP81"/>
    <mergeCell ref="AM80:AP80"/>
    <mergeCell ref="AQ80:AR80"/>
    <mergeCell ref="A81:B81"/>
    <mergeCell ref="C81:AB81"/>
    <mergeCell ref="AC81:AD81"/>
    <mergeCell ref="AE81:AH81"/>
    <mergeCell ref="AQ83:AR83"/>
    <mergeCell ref="A84:B84"/>
    <mergeCell ref="C84:AB84"/>
    <mergeCell ref="AC84:AD84"/>
    <mergeCell ref="AE84:AH84"/>
    <mergeCell ref="AI84:AL84"/>
    <mergeCell ref="AI83:AL83"/>
    <mergeCell ref="AM83:AP83"/>
    <mergeCell ref="AM82:AP82"/>
    <mergeCell ref="AQ82:AR82"/>
    <mergeCell ref="A83:B83"/>
    <mergeCell ref="C83:AB83"/>
    <mergeCell ref="AC83:AD83"/>
    <mergeCell ref="AE83:AH83"/>
    <mergeCell ref="AQ85:AR85"/>
    <mergeCell ref="A86:B86"/>
    <mergeCell ref="C86:AB86"/>
    <mergeCell ref="AC86:AD86"/>
    <mergeCell ref="AE86:AH86"/>
    <mergeCell ref="AI86:AL86"/>
    <mergeCell ref="AI85:AL85"/>
    <mergeCell ref="AM85:AP85"/>
    <mergeCell ref="AM84:AP84"/>
    <mergeCell ref="AQ84:AR84"/>
    <mergeCell ref="A85:B85"/>
    <mergeCell ref="C85:AB85"/>
    <mergeCell ref="AC85:AD85"/>
    <mergeCell ref="AE85:AH85"/>
    <mergeCell ref="AQ87:AR87"/>
    <mergeCell ref="A88:B88"/>
    <mergeCell ref="C88:AB88"/>
    <mergeCell ref="AC88:AD88"/>
    <mergeCell ref="AE88:AH88"/>
    <mergeCell ref="AI88:AL88"/>
    <mergeCell ref="AI87:AL87"/>
    <mergeCell ref="AM87:AP87"/>
    <mergeCell ref="AM86:AP86"/>
    <mergeCell ref="AQ86:AR86"/>
    <mergeCell ref="A87:B87"/>
    <mergeCell ref="C87:AB87"/>
    <mergeCell ref="AC87:AD87"/>
    <mergeCell ref="AE87:AH87"/>
    <mergeCell ref="AQ89:AR89"/>
    <mergeCell ref="A90:B90"/>
    <mergeCell ref="C90:AB90"/>
    <mergeCell ref="AC90:AD90"/>
    <mergeCell ref="AE90:AH90"/>
    <mergeCell ref="AI90:AL90"/>
    <mergeCell ref="AI89:AL89"/>
    <mergeCell ref="AM89:AP89"/>
    <mergeCell ref="AM88:AP88"/>
    <mergeCell ref="AQ88:AR88"/>
    <mergeCell ref="A89:B89"/>
    <mergeCell ref="C89:AB89"/>
    <mergeCell ref="AC89:AD89"/>
    <mergeCell ref="AE89:AH89"/>
    <mergeCell ref="AQ91:AR91"/>
    <mergeCell ref="A92:B92"/>
    <mergeCell ref="C92:AB92"/>
    <mergeCell ref="AC92:AD92"/>
    <mergeCell ref="AE92:AH92"/>
    <mergeCell ref="AI92:AL92"/>
    <mergeCell ref="AI91:AL91"/>
    <mergeCell ref="AM91:AP91"/>
    <mergeCell ref="AM90:AP90"/>
    <mergeCell ref="AQ90:AR90"/>
    <mergeCell ref="A91:B91"/>
    <mergeCell ref="C91:AB91"/>
    <mergeCell ref="AC91:AD91"/>
    <mergeCell ref="AE91:AH91"/>
    <mergeCell ref="AQ93:AR93"/>
    <mergeCell ref="A94:B94"/>
    <mergeCell ref="C94:AB94"/>
    <mergeCell ref="AC94:AD94"/>
    <mergeCell ref="AE94:AH94"/>
    <mergeCell ref="AI94:AL94"/>
    <mergeCell ref="AI93:AL93"/>
    <mergeCell ref="AM93:AP93"/>
    <mergeCell ref="AM92:AP92"/>
    <mergeCell ref="AQ92:AR92"/>
    <mergeCell ref="A93:B93"/>
    <mergeCell ref="C93:AB93"/>
    <mergeCell ref="AC93:AD93"/>
    <mergeCell ref="AE93:AH93"/>
    <mergeCell ref="AQ95:AR95"/>
    <mergeCell ref="A96:B96"/>
    <mergeCell ref="C96:AB96"/>
    <mergeCell ref="AC96:AD96"/>
    <mergeCell ref="AE96:AH96"/>
    <mergeCell ref="AI96:AL96"/>
    <mergeCell ref="AI95:AL95"/>
    <mergeCell ref="AM95:AP95"/>
    <mergeCell ref="AM94:AP94"/>
    <mergeCell ref="AQ94:AR94"/>
    <mergeCell ref="A95:B95"/>
    <mergeCell ref="C95:AB95"/>
    <mergeCell ref="AC95:AD95"/>
    <mergeCell ref="AE95:AH95"/>
    <mergeCell ref="AQ97:AR97"/>
    <mergeCell ref="A98:B98"/>
    <mergeCell ref="C98:AB98"/>
    <mergeCell ref="AC98:AD98"/>
    <mergeCell ref="AE98:AH98"/>
    <mergeCell ref="AI98:AL98"/>
    <mergeCell ref="AI97:AL97"/>
    <mergeCell ref="AM97:AP97"/>
    <mergeCell ref="AM96:AP96"/>
    <mergeCell ref="AQ96:AR96"/>
    <mergeCell ref="A97:B97"/>
    <mergeCell ref="C97:AB97"/>
    <mergeCell ref="AC97:AD97"/>
    <mergeCell ref="AE97:AH97"/>
    <mergeCell ref="AQ99:AR99"/>
    <mergeCell ref="A100:B100"/>
    <mergeCell ref="C100:AB100"/>
    <mergeCell ref="AC100:AD100"/>
    <mergeCell ref="AE100:AH100"/>
    <mergeCell ref="AI100:AL100"/>
    <mergeCell ref="AI99:AL99"/>
    <mergeCell ref="AM99:AP99"/>
    <mergeCell ref="AM98:AP98"/>
    <mergeCell ref="AQ98:AR98"/>
    <mergeCell ref="A99:B99"/>
    <mergeCell ref="C99:AB99"/>
    <mergeCell ref="AC99:AD99"/>
    <mergeCell ref="AE99:AH99"/>
    <mergeCell ref="AQ101:AR101"/>
    <mergeCell ref="A102:B102"/>
    <mergeCell ref="AE102:AH102"/>
    <mergeCell ref="AI102:AL102"/>
    <mergeCell ref="AI101:AL101"/>
    <mergeCell ref="AM101:AP101"/>
    <mergeCell ref="AM100:AP100"/>
    <mergeCell ref="AQ100:AR100"/>
    <mergeCell ref="A101:B101"/>
    <mergeCell ref="C101:AB101"/>
    <mergeCell ref="AC101:AD101"/>
    <mergeCell ref="AE101:AH101"/>
    <mergeCell ref="AM103:AP103"/>
    <mergeCell ref="AQ103:AR103"/>
    <mergeCell ref="A104:B104"/>
    <mergeCell ref="C104:AB104"/>
    <mergeCell ref="AC104:AD104"/>
    <mergeCell ref="AE104:AH104"/>
    <mergeCell ref="AM102:AP102"/>
    <mergeCell ref="AQ102:AR102"/>
    <mergeCell ref="A103:B103"/>
    <mergeCell ref="C103:AB103"/>
    <mergeCell ref="AC103:AD103"/>
    <mergeCell ref="AE103:AH103"/>
    <mergeCell ref="AI103:AL103"/>
    <mergeCell ref="AM105:AP105"/>
    <mergeCell ref="AQ105:AR105"/>
    <mergeCell ref="A106:B106"/>
    <mergeCell ref="C106:AB106"/>
    <mergeCell ref="AC106:AD106"/>
    <mergeCell ref="AE106:AH106"/>
    <mergeCell ref="AM104:AP104"/>
    <mergeCell ref="AQ104:AR104"/>
    <mergeCell ref="A105:B105"/>
    <mergeCell ref="C105:AB105"/>
    <mergeCell ref="AC105:AD105"/>
    <mergeCell ref="AE105:AH105"/>
    <mergeCell ref="AI105:AL105"/>
    <mergeCell ref="AI104:AL104"/>
    <mergeCell ref="AM107:AP107"/>
    <mergeCell ref="AQ107:AR107"/>
    <mergeCell ref="A108:B108"/>
    <mergeCell ref="C108:AB108"/>
    <mergeCell ref="AC108:AD108"/>
    <mergeCell ref="AE108:AH108"/>
    <mergeCell ref="AM106:AP106"/>
    <mergeCell ref="AQ106:AR106"/>
    <mergeCell ref="A107:B107"/>
    <mergeCell ref="C107:AB107"/>
    <mergeCell ref="AC107:AD107"/>
    <mergeCell ref="AE107:AH107"/>
    <mergeCell ref="AI107:AL107"/>
    <mergeCell ref="AI106:AL106"/>
    <mergeCell ref="AM109:AP109"/>
    <mergeCell ref="AQ109:AR109"/>
    <mergeCell ref="A110:B110"/>
    <mergeCell ref="C110:AB110"/>
    <mergeCell ref="AC110:AD110"/>
    <mergeCell ref="AE110:AH110"/>
    <mergeCell ref="AM108:AP108"/>
    <mergeCell ref="AQ108:AR108"/>
    <mergeCell ref="A109:B109"/>
    <mergeCell ref="C109:AB109"/>
    <mergeCell ref="AC109:AD109"/>
    <mergeCell ref="AE109:AH109"/>
    <mergeCell ref="AI109:AL109"/>
    <mergeCell ref="AI108:AL108"/>
    <mergeCell ref="AM111:AP111"/>
    <mergeCell ref="AQ111:AR111"/>
    <mergeCell ref="A112:B112"/>
    <mergeCell ref="C112:AB112"/>
    <mergeCell ref="AC112:AD112"/>
    <mergeCell ref="AE112:AH112"/>
    <mergeCell ref="AM110:AP110"/>
    <mergeCell ref="AQ110:AR110"/>
    <mergeCell ref="A111:B111"/>
    <mergeCell ref="C111:AB111"/>
    <mergeCell ref="AC111:AD111"/>
    <mergeCell ref="AE111:AH111"/>
    <mergeCell ref="AI111:AL111"/>
    <mergeCell ref="AI110:AL110"/>
    <mergeCell ref="AM113:AP113"/>
    <mergeCell ref="AQ113:AR113"/>
    <mergeCell ref="A114:B114"/>
    <mergeCell ref="C114:AB114"/>
    <mergeCell ref="AC114:AD114"/>
    <mergeCell ref="AE114:AH114"/>
    <mergeCell ref="AM112:AP112"/>
    <mergeCell ref="AQ112:AR112"/>
    <mergeCell ref="A113:B113"/>
    <mergeCell ref="C113:AB113"/>
    <mergeCell ref="AC113:AD113"/>
    <mergeCell ref="AE113:AH113"/>
    <mergeCell ref="AI113:AL113"/>
    <mergeCell ref="AI112:AL112"/>
    <mergeCell ref="AM115:AP115"/>
    <mergeCell ref="AQ115:AR115"/>
    <mergeCell ref="A116:B116"/>
    <mergeCell ref="C116:AB116"/>
    <mergeCell ref="AC116:AD116"/>
    <mergeCell ref="AE116:AH116"/>
    <mergeCell ref="AM114:AP114"/>
    <mergeCell ref="AQ114:AR114"/>
    <mergeCell ref="A115:B115"/>
    <mergeCell ref="C115:AB115"/>
    <mergeCell ref="AC115:AD115"/>
    <mergeCell ref="AE115:AH115"/>
    <mergeCell ref="AI115:AL115"/>
    <mergeCell ref="AI114:AL114"/>
    <mergeCell ref="AM117:AP117"/>
    <mergeCell ref="AQ117:AR117"/>
    <mergeCell ref="A118:B118"/>
    <mergeCell ref="C118:AB118"/>
    <mergeCell ref="AC118:AD118"/>
    <mergeCell ref="AE118:AH118"/>
    <mergeCell ref="AM116:AP116"/>
    <mergeCell ref="AQ116:AR116"/>
    <mergeCell ref="A117:B117"/>
    <mergeCell ref="C117:AB117"/>
    <mergeCell ref="AC117:AD117"/>
    <mergeCell ref="AE117:AH117"/>
    <mergeCell ref="AI117:AL117"/>
    <mergeCell ref="AI116:AL116"/>
    <mergeCell ref="AM119:AP119"/>
    <mergeCell ref="AQ119:AR119"/>
    <mergeCell ref="A120:B120"/>
    <mergeCell ref="C120:AB120"/>
    <mergeCell ref="AC120:AD120"/>
    <mergeCell ref="AE120:AH120"/>
    <mergeCell ref="AM118:AP118"/>
    <mergeCell ref="AQ118:AR118"/>
    <mergeCell ref="A119:B119"/>
    <mergeCell ref="C119:AB119"/>
    <mergeCell ref="AC119:AD119"/>
    <mergeCell ref="AE119:AH119"/>
    <mergeCell ref="AI119:AL119"/>
    <mergeCell ref="AI118:AL118"/>
    <mergeCell ref="AM121:AP121"/>
    <mergeCell ref="AQ121:AR121"/>
    <mergeCell ref="A122:B122"/>
    <mergeCell ref="C122:AB122"/>
    <mergeCell ref="AC122:AD122"/>
    <mergeCell ref="AE122:AH122"/>
    <mergeCell ref="AM120:AP120"/>
    <mergeCell ref="AQ120:AR120"/>
    <mergeCell ref="A121:B121"/>
    <mergeCell ref="C121:AB121"/>
    <mergeCell ref="AC121:AD121"/>
    <mergeCell ref="AE121:AH121"/>
    <mergeCell ref="AI121:AL121"/>
    <mergeCell ref="AI120:AL120"/>
    <mergeCell ref="AM123:AP123"/>
    <mergeCell ref="AQ123:AR123"/>
    <mergeCell ref="A124:B124"/>
    <mergeCell ref="C124:AB124"/>
    <mergeCell ref="AC124:AD124"/>
    <mergeCell ref="AE124:AH124"/>
    <mergeCell ref="AM122:AP122"/>
    <mergeCell ref="AQ122:AR122"/>
    <mergeCell ref="A123:B123"/>
    <mergeCell ref="C123:AB123"/>
    <mergeCell ref="AC123:AD123"/>
    <mergeCell ref="AE123:AH123"/>
    <mergeCell ref="AI123:AL123"/>
    <mergeCell ref="AI122:AL122"/>
    <mergeCell ref="AM125:AP125"/>
    <mergeCell ref="AQ125:AR125"/>
    <mergeCell ref="A126:B126"/>
    <mergeCell ref="C126:AB126"/>
    <mergeCell ref="AC126:AD126"/>
    <mergeCell ref="AE126:AH126"/>
    <mergeCell ref="AM124:AP124"/>
    <mergeCell ref="AQ124:AR124"/>
    <mergeCell ref="A125:B125"/>
    <mergeCell ref="C125:AB125"/>
    <mergeCell ref="AC125:AD125"/>
    <mergeCell ref="AE125:AH125"/>
    <mergeCell ref="AI125:AL125"/>
    <mergeCell ref="AI124:AL124"/>
    <mergeCell ref="AM127:AP127"/>
    <mergeCell ref="AQ127:AR127"/>
    <mergeCell ref="A128:B128"/>
    <mergeCell ref="C128:AB128"/>
    <mergeCell ref="AC128:AD128"/>
    <mergeCell ref="AE128:AH128"/>
    <mergeCell ref="AM126:AP126"/>
    <mergeCell ref="AQ126:AR126"/>
    <mergeCell ref="A127:B127"/>
    <mergeCell ref="C127:AB127"/>
    <mergeCell ref="AC127:AD127"/>
    <mergeCell ref="AE127:AH127"/>
    <mergeCell ref="AI127:AL127"/>
    <mergeCell ref="AI126:AL126"/>
    <mergeCell ref="AM129:AP129"/>
    <mergeCell ref="AQ129:AR129"/>
    <mergeCell ref="A130:B130"/>
    <mergeCell ref="C130:AB130"/>
    <mergeCell ref="AC130:AD130"/>
    <mergeCell ref="AE130:AH130"/>
    <mergeCell ref="AM128:AP128"/>
    <mergeCell ref="AQ128:AR128"/>
    <mergeCell ref="A129:B129"/>
    <mergeCell ref="C129:AB129"/>
    <mergeCell ref="AC129:AD129"/>
    <mergeCell ref="AE129:AH129"/>
    <mergeCell ref="AI129:AL129"/>
    <mergeCell ref="AI128:AL128"/>
    <mergeCell ref="AM130:AP130"/>
    <mergeCell ref="AQ130:AR130"/>
    <mergeCell ref="AI130:AL130"/>
    <mergeCell ref="A131:B131"/>
    <mergeCell ref="C131:AB131"/>
    <mergeCell ref="AC131:AD131"/>
    <mergeCell ref="AE131:AH131"/>
    <mergeCell ref="AM132:AP132"/>
    <mergeCell ref="AQ132:AR132"/>
    <mergeCell ref="A133:B133"/>
    <mergeCell ref="C133:AB133"/>
    <mergeCell ref="AC133:AD133"/>
    <mergeCell ref="AE133:AH133"/>
    <mergeCell ref="AM131:AP131"/>
    <mergeCell ref="AQ131:AR131"/>
    <mergeCell ref="A132:B132"/>
    <mergeCell ref="C132:AB132"/>
    <mergeCell ref="AC132:AD132"/>
    <mergeCell ref="AE132:AH132"/>
    <mergeCell ref="AI132:AL132"/>
    <mergeCell ref="AI131:AL131"/>
    <mergeCell ref="AM134:AP134"/>
    <mergeCell ref="AQ134:AR134"/>
    <mergeCell ref="A135:B135"/>
    <mergeCell ref="C135:AB135"/>
    <mergeCell ref="AC135:AD135"/>
    <mergeCell ref="AE135:AH135"/>
    <mergeCell ref="AM133:AP133"/>
    <mergeCell ref="AQ133:AR133"/>
    <mergeCell ref="A134:B134"/>
    <mergeCell ref="C134:AB134"/>
    <mergeCell ref="AC134:AD134"/>
    <mergeCell ref="AE134:AH134"/>
    <mergeCell ref="AI134:AL134"/>
    <mergeCell ref="AI133:AL133"/>
    <mergeCell ref="AM136:AP136"/>
    <mergeCell ref="AQ136:AR136"/>
    <mergeCell ref="A137:B137"/>
    <mergeCell ref="C137:AB137"/>
    <mergeCell ref="AC137:AD137"/>
    <mergeCell ref="AE137:AH137"/>
    <mergeCell ref="AM135:AP135"/>
    <mergeCell ref="AQ135:AR135"/>
    <mergeCell ref="A136:B136"/>
    <mergeCell ref="C136:AB136"/>
    <mergeCell ref="AC136:AD136"/>
    <mergeCell ref="AE136:AH136"/>
    <mergeCell ref="AI136:AL136"/>
    <mergeCell ref="AI135:AL135"/>
    <mergeCell ref="AM138:AP138"/>
    <mergeCell ref="AQ138:AR138"/>
    <mergeCell ref="A139:B139"/>
    <mergeCell ref="C139:AB139"/>
    <mergeCell ref="AC139:AD139"/>
    <mergeCell ref="AE139:AH139"/>
    <mergeCell ref="AM137:AP137"/>
    <mergeCell ref="AQ137:AR137"/>
    <mergeCell ref="A138:B138"/>
    <mergeCell ref="C138:AB138"/>
    <mergeCell ref="AC138:AD138"/>
    <mergeCell ref="AE138:AH138"/>
    <mergeCell ref="AI138:AL138"/>
    <mergeCell ref="AI137:AL137"/>
    <mergeCell ref="AM140:AP140"/>
    <mergeCell ref="AQ140:AR140"/>
    <mergeCell ref="A141:B141"/>
    <mergeCell ref="C141:AB141"/>
    <mergeCell ref="AC141:AD141"/>
    <mergeCell ref="AE141:AH141"/>
    <mergeCell ref="AM139:AP139"/>
    <mergeCell ref="AQ139:AR139"/>
    <mergeCell ref="A140:B140"/>
    <mergeCell ref="C140:AB140"/>
    <mergeCell ref="AC140:AD140"/>
    <mergeCell ref="AE140:AH140"/>
    <mergeCell ref="AI140:AL140"/>
    <mergeCell ref="AI139:AL139"/>
    <mergeCell ref="AM142:AP142"/>
    <mergeCell ref="AQ142:AR142"/>
    <mergeCell ref="A143:B143"/>
    <mergeCell ref="C143:AB143"/>
    <mergeCell ref="AC143:AD143"/>
    <mergeCell ref="AE143:AH143"/>
    <mergeCell ref="AM141:AP141"/>
    <mergeCell ref="AQ141:AR141"/>
    <mergeCell ref="A142:B142"/>
    <mergeCell ref="C142:AB142"/>
    <mergeCell ref="AC142:AD142"/>
    <mergeCell ref="AE142:AH142"/>
    <mergeCell ref="AI142:AL142"/>
    <mergeCell ref="AI141:AL141"/>
    <mergeCell ref="AM144:AP144"/>
    <mergeCell ref="AQ144:AR144"/>
    <mergeCell ref="A145:B145"/>
    <mergeCell ref="C145:AB145"/>
    <mergeCell ref="AC145:AD145"/>
    <mergeCell ref="AE145:AH145"/>
    <mergeCell ref="AM143:AP143"/>
    <mergeCell ref="AQ143:AR143"/>
    <mergeCell ref="A144:B144"/>
    <mergeCell ref="C144:AB144"/>
    <mergeCell ref="AC144:AD144"/>
    <mergeCell ref="AE144:AH144"/>
    <mergeCell ref="AI144:AL144"/>
    <mergeCell ref="AI143:AL143"/>
    <mergeCell ref="AM146:AP146"/>
    <mergeCell ref="AQ146:AR146"/>
    <mergeCell ref="A147:B147"/>
    <mergeCell ref="C147:AB147"/>
    <mergeCell ref="AC147:AD147"/>
    <mergeCell ref="AE147:AH147"/>
    <mergeCell ref="AM145:AP145"/>
    <mergeCell ref="AQ145:AR145"/>
    <mergeCell ref="A146:B146"/>
    <mergeCell ref="C146:AB146"/>
    <mergeCell ref="AC146:AD146"/>
    <mergeCell ref="AE146:AH146"/>
    <mergeCell ref="AI146:AL146"/>
    <mergeCell ref="AI145:AL145"/>
    <mergeCell ref="AM148:AP148"/>
    <mergeCell ref="AQ148:AR148"/>
    <mergeCell ref="A149:B149"/>
    <mergeCell ref="C149:AB149"/>
    <mergeCell ref="AC149:AD149"/>
    <mergeCell ref="AE149:AH149"/>
    <mergeCell ref="AM147:AP147"/>
    <mergeCell ref="AQ147:AR147"/>
    <mergeCell ref="A148:B148"/>
    <mergeCell ref="C148:AB148"/>
    <mergeCell ref="AC148:AD148"/>
    <mergeCell ref="AE148:AH148"/>
    <mergeCell ref="AI148:AL148"/>
    <mergeCell ref="AI147:AL147"/>
    <mergeCell ref="AM150:AP150"/>
    <mergeCell ref="AQ150:AR150"/>
    <mergeCell ref="A151:B151"/>
    <mergeCell ref="C151:AB151"/>
    <mergeCell ref="AC151:AD151"/>
    <mergeCell ref="AE151:AH151"/>
    <mergeCell ref="AM149:AP149"/>
    <mergeCell ref="AQ149:AR149"/>
    <mergeCell ref="A150:B150"/>
    <mergeCell ref="C150:AB150"/>
    <mergeCell ref="AC150:AD150"/>
    <mergeCell ref="AE150:AH150"/>
    <mergeCell ref="AI150:AL150"/>
    <mergeCell ref="AI149:AL149"/>
    <mergeCell ref="AM152:AP152"/>
    <mergeCell ref="AQ152:AR152"/>
    <mergeCell ref="A153:B153"/>
    <mergeCell ref="C153:AB153"/>
    <mergeCell ref="AC153:AD153"/>
    <mergeCell ref="AE153:AH153"/>
    <mergeCell ref="AM151:AP151"/>
    <mergeCell ref="AQ151:AR151"/>
    <mergeCell ref="A152:B152"/>
    <mergeCell ref="C152:AB152"/>
    <mergeCell ref="AC152:AD152"/>
    <mergeCell ref="AE152:AH152"/>
    <mergeCell ref="AI152:AL152"/>
    <mergeCell ref="AI151:AL151"/>
    <mergeCell ref="AM154:AP154"/>
    <mergeCell ref="AQ154:AR154"/>
    <mergeCell ref="A155:B155"/>
    <mergeCell ref="C155:AB155"/>
    <mergeCell ref="AC155:AD155"/>
    <mergeCell ref="AE155:AH155"/>
    <mergeCell ref="AM153:AP153"/>
    <mergeCell ref="AQ153:AR153"/>
    <mergeCell ref="A154:B154"/>
    <mergeCell ref="C154:AB154"/>
    <mergeCell ref="AC154:AD154"/>
    <mergeCell ref="AE154:AH154"/>
    <mergeCell ref="AI154:AL154"/>
    <mergeCell ref="AI153:AL153"/>
    <mergeCell ref="AM156:AP156"/>
    <mergeCell ref="AQ156:AR156"/>
    <mergeCell ref="A157:B157"/>
    <mergeCell ref="C157:AB157"/>
    <mergeCell ref="AC157:AD157"/>
    <mergeCell ref="AE157:AH157"/>
    <mergeCell ref="AM155:AP155"/>
    <mergeCell ref="AQ155:AR155"/>
    <mergeCell ref="A156:B156"/>
    <mergeCell ref="C156:AB156"/>
    <mergeCell ref="AC156:AD156"/>
    <mergeCell ref="AE156:AH156"/>
    <mergeCell ref="AI156:AL156"/>
    <mergeCell ref="AI155:AL155"/>
    <mergeCell ref="AM158:AP158"/>
    <mergeCell ref="AQ158:AR158"/>
    <mergeCell ref="A159:B159"/>
    <mergeCell ref="C159:AB159"/>
    <mergeCell ref="AC159:AD159"/>
    <mergeCell ref="AE159:AH159"/>
    <mergeCell ref="AM157:AP157"/>
    <mergeCell ref="AQ157:AR157"/>
    <mergeCell ref="A158:B158"/>
    <mergeCell ref="C158:AB158"/>
    <mergeCell ref="AC158:AD158"/>
    <mergeCell ref="AE158:AH158"/>
    <mergeCell ref="AI158:AL158"/>
    <mergeCell ref="AI157:AL157"/>
    <mergeCell ref="AM160:AP160"/>
    <mergeCell ref="AQ160:AR160"/>
    <mergeCell ref="A161:B161"/>
    <mergeCell ref="C161:AB161"/>
    <mergeCell ref="AC161:AD161"/>
    <mergeCell ref="AE161:AH161"/>
    <mergeCell ref="AM159:AP159"/>
    <mergeCell ref="AQ159:AR159"/>
    <mergeCell ref="A160:B160"/>
    <mergeCell ref="C160:AB160"/>
    <mergeCell ref="AC160:AD160"/>
    <mergeCell ref="AE160:AH160"/>
    <mergeCell ref="AI160:AL160"/>
    <mergeCell ref="AI159:AL159"/>
    <mergeCell ref="AM162:AP162"/>
    <mergeCell ref="AQ162:AR162"/>
    <mergeCell ref="A163:B163"/>
    <mergeCell ref="C163:AB163"/>
    <mergeCell ref="AC163:AD163"/>
    <mergeCell ref="AE163:AH163"/>
    <mergeCell ref="AM161:AP161"/>
    <mergeCell ref="AQ161:AR161"/>
    <mergeCell ref="A162:B162"/>
    <mergeCell ref="C162:AB162"/>
    <mergeCell ref="AC162:AD162"/>
    <mergeCell ref="AE162:AH162"/>
    <mergeCell ref="AI162:AL162"/>
    <mergeCell ref="AI161:AL161"/>
    <mergeCell ref="AM164:AP164"/>
    <mergeCell ref="AQ164:AR164"/>
    <mergeCell ref="A165:B165"/>
    <mergeCell ref="C165:AB165"/>
    <mergeCell ref="AC165:AD165"/>
    <mergeCell ref="AE165:AH165"/>
    <mergeCell ref="AM163:AP163"/>
    <mergeCell ref="AQ163:AR163"/>
    <mergeCell ref="A164:B164"/>
    <mergeCell ref="C164:AB164"/>
    <mergeCell ref="AC164:AD164"/>
    <mergeCell ref="AE164:AH164"/>
    <mergeCell ref="AI164:AL164"/>
    <mergeCell ref="AI163:AL163"/>
    <mergeCell ref="AM166:AP166"/>
    <mergeCell ref="AQ166:AR166"/>
    <mergeCell ref="A167:B167"/>
    <mergeCell ref="C167:AB167"/>
    <mergeCell ref="AC167:AD167"/>
    <mergeCell ref="AE167:AH167"/>
    <mergeCell ref="AM165:AP165"/>
    <mergeCell ref="AQ165:AR165"/>
    <mergeCell ref="A166:B166"/>
    <mergeCell ref="C166:AB166"/>
    <mergeCell ref="AC166:AD166"/>
    <mergeCell ref="AE166:AH166"/>
    <mergeCell ref="AI166:AL166"/>
    <mergeCell ref="AI165:AL165"/>
    <mergeCell ref="AM168:AP168"/>
    <mergeCell ref="AQ168:AR168"/>
    <mergeCell ref="A169:B169"/>
    <mergeCell ref="C169:AB169"/>
    <mergeCell ref="AC169:AD169"/>
    <mergeCell ref="AE169:AH169"/>
    <mergeCell ref="AM167:AP167"/>
    <mergeCell ref="AQ167:AR167"/>
    <mergeCell ref="A168:B168"/>
    <mergeCell ref="C168:AB168"/>
    <mergeCell ref="AC168:AD168"/>
    <mergeCell ref="AE168:AH168"/>
    <mergeCell ref="AI168:AL168"/>
    <mergeCell ref="AI167:AL167"/>
    <mergeCell ref="AM170:AP170"/>
    <mergeCell ref="AQ170:AR170"/>
    <mergeCell ref="A171:B171"/>
    <mergeCell ref="C171:AB171"/>
    <mergeCell ref="AC171:AD171"/>
    <mergeCell ref="AE171:AH171"/>
    <mergeCell ref="AM169:AP169"/>
    <mergeCell ref="AQ169:AR169"/>
    <mergeCell ref="A170:B170"/>
    <mergeCell ref="C170:AB170"/>
    <mergeCell ref="AC170:AD170"/>
    <mergeCell ref="AE170:AH170"/>
    <mergeCell ref="AI170:AL170"/>
    <mergeCell ref="AI169:AL169"/>
    <mergeCell ref="AM172:AP172"/>
    <mergeCell ref="AQ172:AR172"/>
    <mergeCell ref="A173:B173"/>
    <mergeCell ref="C173:AB173"/>
    <mergeCell ref="AC173:AD173"/>
    <mergeCell ref="AE173:AH173"/>
    <mergeCell ref="AM171:AP171"/>
    <mergeCell ref="AQ171:AR171"/>
    <mergeCell ref="A172:B172"/>
    <mergeCell ref="C172:AB172"/>
    <mergeCell ref="AC172:AD172"/>
    <mergeCell ref="AE172:AH172"/>
    <mergeCell ref="AI172:AL172"/>
    <mergeCell ref="AI171:AL171"/>
    <mergeCell ref="AM174:AP174"/>
    <mergeCell ref="AQ174:AR174"/>
    <mergeCell ref="A175:B175"/>
    <mergeCell ref="C175:AB175"/>
    <mergeCell ref="AC175:AD175"/>
    <mergeCell ref="AE175:AH175"/>
    <mergeCell ref="AM173:AP173"/>
    <mergeCell ref="AQ173:AR173"/>
    <mergeCell ref="A174:B174"/>
    <mergeCell ref="C174:AB174"/>
    <mergeCell ref="AC174:AD174"/>
    <mergeCell ref="AE174:AH174"/>
    <mergeCell ref="AI174:AL174"/>
    <mergeCell ref="AI173:AL173"/>
    <mergeCell ref="AM176:AP176"/>
    <mergeCell ref="AQ176:AR176"/>
    <mergeCell ref="A177:B177"/>
    <mergeCell ref="C177:AB177"/>
    <mergeCell ref="AC177:AD177"/>
    <mergeCell ref="AE177:AH177"/>
    <mergeCell ref="AM175:AP175"/>
    <mergeCell ref="AQ175:AR175"/>
    <mergeCell ref="A176:B176"/>
    <mergeCell ref="C176:AB176"/>
    <mergeCell ref="AC176:AD176"/>
    <mergeCell ref="AE176:AH176"/>
    <mergeCell ref="AI176:AL176"/>
    <mergeCell ref="AI175:AL175"/>
    <mergeCell ref="AM178:AP178"/>
    <mergeCell ref="AQ178:AR178"/>
    <mergeCell ref="A179:B179"/>
    <mergeCell ref="C179:AB179"/>
    <mergeCell ref="AC179:AD179"/>
    <mergeCell ref="AE179:AH179"/>
    <mergeCell ref="AM177:AP177"/>
    <mergeCell ref="AQ177:AR177"/>
    <mergeCell ref="A178:B178"/>
    <mergeCell ref="C178:AB178"/>
    <mergeCell ref="AC178:AD178"/>
    <mergeCell ref="AE178:AH178"/>
    <mergeCell ref="AI178:AL178"/>
    <mergeCell ref="AI177:AL177"/>
    <mergeCell ref="AM180:AP180"/>
    <mergeCell ref="AQ180:AR180"/>
    <mergeCell ref="A181:B181"/>
    <mergeCell ref="C181:AB181"/>
    <mergeCell ref="AC181:AD181"/>
    <mergeCell ref="AE181:AH181"/>
    <mergeCell ref="AM179:AP179"/>
    <mergeCell ref="AQ179:AR179"/>
    <mergeCell ref="A180:B180"/>
    <mergeCell ref="C180:AB180"/>
    <mergeCell ref="AC180:AD180"/>
    <mergeCell ref="AE180:AH180"/>
    <mergeCell ref="AI180:AL180"/>
    <mergeCell ref="AI179:AL179"/>
    <mergeCell ref="AM182:AP182"/>
    <mergeCell ref="AQ182:AR182"/>
    <mergeCell ref="A183:B183"/>
    <mergeCell ref="C183:AB183"/>
    <mergeCell ref="AC183:AD183"/>
    <mergeCell ref="AE183:AH183"/>
    <mergeCell ref="AM181:AP181"/>
    <mergeCell ref="AQ181:AR181"/>
    <mergeCell ref="A182:B182"/>
    <mergeCell ref="C182:AB182"/>
    <mergeCell ref="AC182:AD182"/>
    <mergeCell ref="AE182:AH182"/>
    <mergeCell ref="AI182:AL182"/>
    <mergeCell ref="AI181:AL181"/>
    <mergeCell ref="AM184:AP184"/>
    <mergeCell ref="AQ184:AR184"/>
    <mergeCell ref="A185:B185"/>
    <mergeCell ref="C185:AB185"/>
    <mergeCell ref="AC185:AD185"/>
    <mergeCell ref="AE185:AH185"/>
    <mergeCell ref="AM183:AP183"/>
    <mergeCell ref="AQ183:AR183"/>
    <mergeCell ref="A184:B184"/>
    <mergeCell ref="C184:AB184"/>
    <mergeCell ref="AC184:AD184"/>
    <mergeCell ref="AE184:AH184"/>
    <mergeCell ref="AI184:AL184"/>
    <mergeCell ref="AI183:AL183"/>
    <mergeCell ref="AM186:AP186"/>
    <mergeCell ref="AQ186:AR186"/>
    <mergeCell ref="A187:B187"/>
    <mergeCell ref="C187:AB187"/>
    <mergeCell ref="AC187:AD187"/>
    <mergeCell ref="AE187:AH187"/>
    <mergeCell ref="AM185:AP185"/>
    <mergeCell ref="AQ185:AR185"/>
    <mergeCell ref="A186:B186"/>
    <mergeCell ref="C186:AB186"/>
    <mergeCell ref="AC186:AD186"/>
    <mergeCell ref="AE186:AH186"/>
    <mergeCell ref="AI186:AL186"/>
    <mergeCell ref="AI185:AL185"/>
    <mergeCell ref="AM188:AP188"/>
    <mergeCell ref="AQ188:AR188"/>
    <mergeCell ref="A189:B189"/>
    <mergeCell ref="C189:AB189"/>
    <mergeCell ref="AC189:AD189"/>
    <mergeCell ref="AE189:AH189"/>
    <mergeCell ref="AM187:AP187"/>
    <mergeCell ref="AQ187:AR187"/>
    <mergeCell ref="A188:B188"/>
    <mergeCell ref="C188:AB188"/>
    <mergeCell ref="AC188:AD188"/>
    <mergeCell ref="AE188:AH188"/>
    <mergeCell ref="AI188:AL188"/>
    <mergeCell ref="AI187:AL187"/>
    <mergeCell ref="AM190:AP190"/>
    <mergeCell ref="AQ190:AR190"/>
    <mergeCell ref="A191:B191"/>
    <mergeCell ref="C191:AB191"/>
    <mergeCell ref="AC191:AD191"/>
    <mergeCell ref="AE191:AH191"/>
    <mergeCell ref="AM189:AP189"/>
    <mergeCell ref="AQ189:AR189"/>
    <mergeCell ref="A190:B190"/>
    <mergeCell ref="C190:AB190"/>
    <mergeCell ref="AC190:AD190"/>
    <mergeCell ref="AE190:AH190"/>
    <mergeCell ref="AI190:AL190"/>
    <mergeCell ref="AI189:AL189"/>
    <mergeCell ref="AM192:AP192"/>
    <mergeCell ref="AQ192:AR192"/>
    <mergeCell ref="A193:B193"/>
    <mergeCell ref="C193:AB193"/>
    <mergeCell ref="AC193:AD193"/>
    <mergeCell ref="AE193:AH193"/>
    <mergeCell ref="AM191:AP191"/>
    <mergeCell ref="AQ191:AR191"/>
    <mergeCell ref="A192:B192"/>
    <mergeCell ref="C192:AB192"/>
    <mergeCell ref="AC192:AD192"/>
    <mergeCell ref="AE192:AH192"/>
    <mergeCell ref="AI192:AL192"/>
    <mergeCell ref="AI191:AL191"/>
    <mergeCell ref="AM194:AP194"/>
    <mergeCell ref="AQ194:AR194"/>
    <mergeCell ref="A195:B195"/>
    <mergeCell ref="C195:AB195"/>
    <mergeCell ref="AC195:AD195"/>
    <mergeCell ref="AE195:AH195"/>
    <mergeCell ref="AM193:AP193"/>
    <mergeCell ref="AQ193:AR193"/>
    <mergeCell ref="A194:B194"/>
    <mergeCell ref="C194:AB194"/>
    <mergeCell ref="AC194:AD194"/>
    <mergeCell ref="AE194:AH194"/>
    <mergeCell ref="AI194:AL194"/>
    <mergeCell ref="AI193:AL193"/>
    <mergeCell ref="AM196:AP196"/>
    <mergeCell ref="AQ196:AR196"/>
    <mergeCell ref="A197:B197"/>
    <mergeCell ref="C197:AB197"/>
    <mergeCell ref="AC197:AD197"/>
    <mergeCell ref="AE197:AH197"/>
    <mergeCell ref="AM195:AP195"/>
    <mergeCell ref="AQ195:AR195"/>
    <mergeCell ref="A196:B196"/>
    <mergeCell ref="C196:AB196"/>
    <mergeCell ref="AC196:AD196"/>
    <mergeCell ref="AE196:AH196"/>
    <mergeCell ref="AI196:AL196"/>
    <mergeCell ref="AI195:AL195"/>
    <mergeCell ref="AM198:AP198"/>
    <mergeCell ref="AQ198:AR198"/>
    <mergeCell ref="A199:B199"/>
    <mergeCell ref="C199:AB199"/>
    <mergeCell ref="AC199:AD199"/>
    <mergeCell ref="AE199:AH199"/>
    <mergeCell ref="AM197:AP197"/>
    <mergeCell ref="AQ197:AR197"/>
    <mergeCell ref="A198:B198"/>
    <mergeCell ref="C198:AB198"/>
    <mergeCell ref="AC198:AD198"/>
    <mergeCell ref="AE198:AH198"/>
    <mergeCell ref="AI198:AL198"/>
    <mergeCell ref="AI197:AL197"/>
    <mergeCell ref="AM200:AP200"/>
    <mergeCell ref="AQ200:AR200"/>
    <mergeCell ref="A201:B201"/>
    <mergeCell ref="C201:AB201"/>
    <mergeCell ref="AC201:AD201"/>
    <mergeCell ref="AE201:AH201"/>
    <mergeCell ref="AM199:AP199"/>
    <mergeCell ref="AQ199:AR199"/>
    <mergeCell ref="A200:B200"/>
    <mergeCell ref="C200:AB200"/>
    <mergeCell ref="AC200:AD200"/>
    <mergeCell ref="AE200:AH200"/>
    <mergeCell ref="AI200:AL200"/>
    <mergeCell ref="AI199:AL199"/>
    <mergeCell ref="AM202:AP202"/>
    <mergeCell ref="AQ202:AR202"/>
    <mergeCell ref="A203:B203"/>
    <mergeCell ref="C203:AB203"/>
    <mergeCell ref="AC203:AD203"/>
    <mergeCell ref="AE203:AH203"/>
    <mergeCell ref="AM201:AP201"/>
    <mergeCell ref="AQ201:AR201"/>
    <mergeCell ref="A202:B202"/>
    <mergeCell ref="C202:AB202"/>
    <mergeCell ref="AC202:AD202"/>
    <mergeCell ref="AE202:AH202"/>
    <mergeCell ref="AI202:AL202"/>
    <mergeCell ref="AI201:AL201"/>
    <mergeCell ref="AM204:AP204"/>
    <mergeCell ref="AQ204:AR204"/>
    <mergeCell ref="A205:B205"/>
    <mergeCell ref="C205:AB205"/>
    <mergeCell ref="AC205:AD205"/>
    <mergeCell ref="AE205:AH205"/>
    <mergeCell ref="AM203:AP203"/>
    <mergeCell ref="AQ203:AR203"/>
    <mergeCell ref="A204:B204"/>
    <mergeCell ref="C204:AB204"/>
    <mergeCell ref="AC204:AD204"/>
    <mergeCell ref="AE204:AH204"/>
    <mergeCell ref="AI204:AL204"/>
    <mergeCell ref="AI203:AL203"/>
    <mergeCell ref="AI211:AL211"/>
    <mergeCell ref="AM206:AP206"/>
    <mergeCell ref="AQ206:AR206"/>
    <mergeCell ref="A207:B207"/>
    <mergeCell ref="C207:AB207"/>
    <mergeCell ref="AC207:AD207"/>
    <mergeCell ref="AE207:AH207"/>
    <mergeCell ref="AM205:AP205"/>
    <mergeCell ref="AQ205:AR205"/>
    <mergeCell ref="A206:B206"/>
    <mergeCell ref="C206:AB206"/>
    <mergeCell ref="AC206:AD206"/>
    <mergeCell ref="AE206:AH206"/>
    <mergeCell ref="AI206:AL206"/>
    <mergeCell ref="AI205:AL205"/>
    <mergeCell ref="AM208:AP208"/>
    <mergeCell ref="AQ208:AR208"/>
    <mergeCell ref="A209:B209"/>
    <mergeCell ref="C209:AB209"/>
    <mergeCell ref="AC209:AD209"/>
    <mergeCell ref="AE209:AH209"/>
    <mergeCell ref="AM207:AP207"/>
    <mergeCell ref="AQ207:AR207"/>
    <mergeCell ref="A208:B208"/>
    <mergeCell ref="C208:AB208"/>
    <mergeCell ref="AC208:AD208"/>
    <mergeCell ref="AE208:AH208"/>
    <mergeCell ref="AI208:AL208"/>
    <mergeCell ref="AI207:AL207"/>
    <mergeCell ref="AI216:AL216"/>
    <mergeCell ref="AI215:AL215"/>
    <mergeCell ref="AM217:AP217"/>
    <mergeCell ref="AQ217:AR217"/>
    <mergeCell ref="AI217:AL217"/>
    <mergeCell ref="AM210:AP210"/>
    <mergeCell ref="AQ210:AR210"/>
    <mergeCell ref="A211:B211"/>
    <mergeCell ref="C211:AB211"/>
    <mergeCell ref="AC211:AD211"/>
    <mergeCell ref="AE211:AH211"/>
    <mergeCell ref="AM209:AP209"/>
    <mergeCell ref="AQ209:AR209"/>
    <mergeCell ref="A210:B210"/>
    <mergeCell ref="C210:AB210"/>
    <mergeCell ref="AC210:AD210"/>
    <mergeCell ref="AE210:AH210"/>
    <mergeCell ref="AI210:AL210"/>
    <mergeCell ref="AI209:AL209"/>
    <mergeCell ref="AM212:AP212"/>
    <mergeCell ref="AQ212:AR212"/>
    <mergeCell ref="A213:B213"/>
    <mergeCell ref="C213:AB213"/>
    <mergeCell ref="AC213:AD213"/>
    <mergeCell ref="AE213:AH213"/>
    <mergeCell ref="AM211:AP211"/>
    <mergeCell ref="AQ211:AR211"/>
    <mergeCell ref="A212:B212"/>
    <mergeCell ref="C212:AB212"/>
    <mergeCell ref="AC212:AD212"/>
    <mergeCell ref="AE212:AH212"/>
    <mergeCell ref="AI212:AL212"/>
    <mergeCell ref="AE220:AH220"/>
    <mergeCell ref="AI220:AL220"/>
    <mergeCell ref="AI219:AL219"/>
    <mergeCell ref="AM221:AP221"/>
    <mergeCell ref="AQ221:AR221"/>
    <mergeCell ref="AI221:AL221"/>
    <mergeCell ref="AM214:AP214"/>
    <mergeCell ref="AQ214:AR214"/>
    <mergeCell ref="A215:B215"/>
    <mergeCell ref="C215:AB215"/>
    <mergeCell ref="AC215:AD215"/>
    <mergeCell ref="AE215:AH215"/>
    <mergeCell ref="AM213:AP213"/>
    <mergeCell ref="AQ213:AR213"/>
    <mergeCell ref="A214:B214"/>
    <mergeCell ref="C214:AB214"/>
    <mergeCell ref="AC214:AD214"/>
    <mergeCell ref="AE214:AH214"/>
    <mergeCell ref="AI214:AL214"/>
    <mergeCell ref="AI213:AL213"/>
    <mergeCell ref="AM216:AP216"/>
    <mergeCell ref="AQ216:AR216"/>
    <mergeCell ref="A217:B217"/>
    <mergeCell ref="C217:AB217"/>
    <mergeCell ref="AC217:AD217"/>
    <mergeCell ref="AE217:AH217"/>
    <mergeCell ref="AM215:AP215"/>
    <mergeCell ref="AQ215:AR215"/>
    <mergeCell ref="A216:B216"/>
    <mergeCell ref="C216:AB216"/>
    <mergeCell ref="AC216:AD216"/>
    <mergeCell ref="AE216:AH216"/>
    <mergeCell ref="AC225:AD225"/>
    <mergeCell ref="AE225:AH225"/>
    <mergeCell ref="AM223:AP223"/>
    <mergeCell ref="AQ223:AR223"/>
    <mergeCell ref="A224:B224"/>
    <mergeCell ref="C224:AB224"/>
    <mergeCell ref="AC224:AD224"/>
    <mergeCell ref="AE224:AH224"/>
    <mergeCell ref="AI224:AL224"/>
    <mergeCell ref="AI223:AL223"/>
    <mergeCell ref="AM218:AP218"/>
    <mergeCell ref="AQ218:AR218"/>
    <mergeCell ref="A219:B219"/>
    <mergeCell ref="C219:AB219"/>
    <mergeCell ref="AC219:AD219"/>
    <mergeCell ref="AE219:AH219"/>
    <mergeCell ref="A218:B218"/>
    <mergeCell ref="C218:AB218"/>
    <mergeCell ref="AC218:AD218"/>
    <mergeCell ref="AE218:AH218"/>
    <mergeCell ref="AI218:AL218"/>
    <mergeCell ref="AM220:AP220"/>
    <mergeCell ref="AQ220:AR220"/>
    <mergeCell ref="A221:B221"/>
    <mergeCell ref="C221:AB221"/>
    <mergeCell ref="AC221:AD221"/>
    <mergeCell ref="AE221:AH221"/>
    <mergeCell ref="AM219:AP219"/>
    <mergeCell ref="AQ219:AR219"/>
    <mergeCell ref="A220:B220"/>
    <mergeCell ref="C220:AB220"/>
    <mergeCell ref="AC220:AD220"/>
    <mergeCell ref="AS86:AV86"/>
    <mergeCell ref="AS116:AW116"/>
    <mergeCell ref="AM228:AP228"/>
    <mergeCell ref="AQ228:AR228"/>
    <mergeCell ref="AM226:AP226"/>
    <mergeCell ref="AQ226:AR226"/>
    <mergeCell ref="AC228:AD228"/>
    <mergeCell ref="AE228:AH228"/>
    <mergeCell ref="AI228:AL228"/>
    <mergeCell ref="AM225:AP225"/>
    <mergeCell ref="AQ225:AR225"/>
    <mergeCell ref="A226:B226"/>
    <mergeCell ref="C226:AB226"/>
    <mergeCell ref="AC226:AD226"/>
    <mergeCell ref="AE226:AH226"/>
    <mergeCell ref="AI226:AL226"/>
    <mergeCell ref="AI225:AL225"/>
    <mergeCell ref="AM222:AP222"/>
    <mergeCell ref="AQ222:AR222"/>
    <mergeCell ref="A223:B223"/>
    <mergeCell ref="C223:AB223"/>
    <mergeCell ref="AC223:AD223"/>
    <mergeCell ref="AE223:AH223"/>
    <mergeCell ref="A222:B222"/>
    <mergeCell ref="C222:AB222"/>
    <mergeCell ref="AC222:AD222"/>
    <mergeCell ref="AE222:AH222"/>
    <mergeCell ref="AI222:AL222"/>
    <mergeCell ref="AM224:AP224"/>
    <mergeCell ref="AQ224:AR224"/>
    <mergeCell ref="A225:B225"/>
    <mergeCell ref="C225:AB225"/>
  </mergeCells>
  <printOptions horizontalCentered="1"/>
  <pageMargins left="0.19685039370078741" right="0.19685039370078741" top="0.59055118110236227" bottom="0.78740157480314965" header="1.1023622047244095" footer="0.51181102362204722"/>
  <pageSetup paperSize="9" scale="81" fitToHeight="0" orientation="landscape" r:id="rId1"/>
  <headerFooter alignWithMargins="0">
    <oddFooter>&amp;P. oldal, összesen: &amp;N</oddFooter>
  </headerFooter>
  <rowBreaks count="8" manualBreakCount="8">
    <brk id="21" max="59" man="1"/>
    <brk id="42" max="16383" man="1"/>
    <brk id="64" max="59" man="1"/>
    <brk id="80" max="59" man="1"/>
    <brk id="102" max="16383" man="1"/>
    <brk id="124" max="59" man="1"/>
    <brk id="187" max="59" man="1"/>
    <brk id="204" max="5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AT228"/>
  <sheetViews>
    <sheetView view="pageBreakPreview" topLeftCell="A43" zoomScaleNormal="100" zoomScaleSheetLayoutView="100" workbookViewId="0">
      <selection activeCell="AZ24" sqref="AZ24"/>
    </sheetView>
  </sheetViews>
  <sheetFormatPr defaultRowHeight="12.75" x14ac:dyDescent="0.2"/>
  <cols>
    <col min="2" max="2" width="4.140625" customWidth="1"/>
    <col min="3" max="3" width="5.28515625" customWidth="1"/>
    <col min="4" max="4" width="4.5703125" customWidth="1"/>
    <col min="5" max="5" width="4.28515625" customWidth="1"/>
    <col min="6" max="6" width="5.42578125" customWidth="1"/>
    <col min="7" max="7" width="5" customWidth="1"/>
    <col min="8" max="8" width="4.5703125" customWidth="1"/>
    <col min="9" max="9" width="5.28515625" customWidth="1"/>
    <col min="10" max="10" width="5" customWidth="1"/>
    <col min="11" max="11" width="4.28515625" customWidth="1"/>
    <col min="12" max="12" width="4" customWidth="1"/>
    <col min="13" max="13" width="2.5703125" customWidth="1"/>
    <col min="14" max="14" width="5" customWidth="1"/>
    <col min="15" max="15" width="2" customWidth="1"/>
    <col min="16" max="16" width="9.140625" hidden="1" customWidth="1"/>
    <col min="17" max="17" width="0.28515625" customWidth="1"/>
    <col min="18" max="18" width="3" hidden="1" customWidth="1"/>
    <col min="19" max="19" width="4.140625" hidden="1" customWidth="1"/>
    <col min="20" max="20" width="3.42578125" hidden="1" customWidth="1"/>
    <col min="21" max="21" width="1.5703125" hidden="1" customWidth="1"/>
    <col min="22" max="22" width="3" hidden="1" customWidth="1"/>
    <col min="23" max="23" width="2.42578125" hidden="1" customWidth="1"/>
    <col min="24" max="24" width="2.7109375" hidden="1" customWidth="1"/>
    <col min="25" max="25" width="4.5703125" hidden="1" customWidth="1"/>
    <col min="26" max="26" width="0.140625" hidden="1" customWidth="1"/>
    <col min="27" max="27" width="2.85546875" hidden="1" customWidth="1"/>
    <col min="28" max="28" width="1" hidden="1" customWidth="1"/>
    <col min="29" max="29" width="0.85546875" customWidth="1"/>
    <col min="30" max="30" width="8.28515625" customWidth="1"/>
    <col min="31" max="31" width="5.140625" customWidth="1"/>
    <col min="32" max="32" width="4.42578125" customWidth="1"/>
    <col min="33" max="33" width="6.140625" customWidth="1"/>
    <col min="34" max="34" width="0.42578125" customWidth="1"/>
    <col min="35" max="35" width="2" customWidth="1"/>
    <col min="36" max="36" width="3.5703125" customWidth="1"/>
    <col min="37" max="37" width="2.140625" customWidth="1"/>
    <col min="38" max="38" width="8" customWidth="1"/>
    <col min="39" max="39" width="2.85546875" customWidth="1"/>
    <col min="40" max="40" width="3.28515625" customWidth="1"/>
    <col min="41" max="41" width="4" customWidth="1"/>
    <col min="42" max="42" width="6.85546875" customWidth="1"/>
    <col min="43" max="43" width="16.85546875" bestFit="1" customWidth="1"/>
    <col min="44" max="44" width="10.140625" bestFit="1" customWidth="1"/>
  </cols>
  <sheetData>
    <row r="1" spans="1:42" ht="13.5" thickBot="1" x14ac:dyDescent="0.25">
      <c r="A1" s="770" t="s">
        <v>976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</row>
    <row r="2" spans="1:42" ht="19.5" thickTop="1" thickBot="1" x14ac:dyDescent="0.25">
      <c r="A2" s="856" t="s">
        <v>771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857"/>
      <c r="S2" s="857"/>
      <c r="T2" s="857"/>
      <c r="U2" s="857"/>
      <c r="V2" s="857"/>
      <c r="W2" s="857"/>
      <c r="X2" s="857"/>
      <c r="Y2" s="857"/>
      <c r="Z2" s="857"/>
      <c r="AA2" s="857"/>
      <c r="AB2" s="857"/>
      <c r="AC2" s="857"/>
      <c r="AD2" s="857"/>
      <c r="AE2" s="857"/>
      <c r="AF2" s="857"/>
      <c r="AG2" s="857"/>
      <c r="AH2" s="857"/>
      <c r="AI2" s="857"/>
      <c r="AJ2" s="857"/>
      <c r="AK2" s="857"/>
      <c r="AL2" s="857"/>
      <c r="AM2" s="857"/>
      <c r="AN2" s="857"/>
      <c r="AO2" s="857"/>
      <c r="AP2" s="858"/>
    </row>
    <row r="3" spans="1:42" ht="15" thickTop="1" x14ac:dyDescent="0.2">
      <c r="A3" s="771" t="s">
        <v>919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72"/>
      <c r="AJ3" s="772"/>
      <c r="AK3" s="772"/>
      <c r="AL3" s="772"/>
      <c r="AM3" s="772"/>
      <c r="AN3" s="772"/>
      <c r="AO3" s="772"/>
      <c r="AP3" s="773"/>
    </row>
    <row r="4" spans="1:42" x14ac:dyDescent="0.2">
      <c r="A4" s="497" t="s">
        <v>569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9"/>
    </row>
    <row r="5" spans="1:42" ht="12.75" customHeight="1" x14ac:dyDescent="0.2">
      <c r="A5" s="500" t="s">
        <v>439</v>
      </c>
      <c r="B5" s="501"/>
      <c r="C5" s="502" t="s">
        <v>26</v>
      </c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3" t="s">
        <v>440</v>
      </c>
      <c r="AD5" s="503"/>
      <c r="AE5" s="888" t="s">
        <v>962</v>
      </c>
      <c r="AF5" s="889"/>
      <c r="AG5" s="889"/>
      <c r="AH5" s="889"/>
      <c r="AI5" s="889"/>
      <c r="AJ5" s="889"/>
      <c r="AK5" s="889"/>
      <c r="AL5" s="889"/>
      <c r="AM5" s="889"/>
      <c r="AN5" s="889"/>
      <c r="AO5" s="889"/>
      <c r="AP5" s="890"/>
    </row>
    <row r="6" spans="1:42" x14ac:dyDescent="0.2">
      <c r="A6" s="500"/>
      <c r="B6" s="501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3"/>
      <c r="AD6" s="503"/>
      <c r="AE6" s="513" t="s">
        <v>796</v>
      </c>
      <c r="AF6" s="514"/>
      <c r="AG6" s="514"/>
      <c r="AH6" s="514"/>
      <c r="AI6" s="513" t="s">
        <v>517</v>
      </c>
      <c r="AJ6" s="514"/>
      <c r="AK6" s="514"/>
      <c r="AL6" s="514"/>
      <c r="AM6" s="792" t="s">
        <v>797</v>
      </c>
      <c r="AN6" s="793"/>
      <c r="AO6" s="793"/>
      <c r="AP6" s="891"/>
    </row>
    <row r="7" spans="1:42" x14ac:dyDescent="0.2">
      <c r="A7" s="510" t="s">
        <v>176</v>
      </c>
      <c r="B7" s="511"/>
      <c r="C7" s="506" t="s">
        <v>177</v>
      </c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6" t="s">
        <v>178</v>
      </c>
      <c r="AD7" s="507"/>
      <c r="AE7" s="506" t="s">
        <v>175</v>
      </c>
      <c r="AF7" s="507"/>
      <c r="AG7" s="507"/>
      <c r="AH7" s="508"/>
      <c r="AI7" s="506" t="s">
        <v>438</v>
      </c>
      <c r="AJ7" s="507"/>
      <c r="AK7" s="507"/>
      <c r="AL7" s="508"/>
      <c r="AM7" s="506" t="s">
        <v>515</v>
      </c>
      <c r="AN7" s="507"/>
      <c r="AO7" s="507"/>
      <c r="AP7" s="509"/>
    </row>
    <row r="8" spans="1:42" x14ac:dyDescent="0.2">
      <c r="A8" s="436" t="s">
        <v>0</v>
      </c>
      <c r="B8" s="424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61" t="s">
        <v>242</v>
      </c>
      <c r="AD8" s="462"/>
      <c r="AE8" s="487">
        <v>0</v>
      </c>
      <c r="AF8" s="488"/>
      <c r="AG8" s="488"/>
      <c r="AH8" s="489"/>
      <c r="AI8" s="487">
        <v>0</v>
      </c>
      <c r="AJ8" s="488"/>
      <c r="AK8" s="488"/>
      <c r="AL8" s="489"/>
      <c r="AM8" s="487">
        <v>0</v>
      </c>
      <c r="AN8" s="488"/>
      <c r="AO8" s="488"/>
      <c r="AP8" s="862"/>
    </row>
    <row r="9" spans="1:42" x14ac:dyDescent="0.2">
      <c r="A9" s="436" t="s">
        <v>1</v>
      </c>
      <c r="B9" s="424"/>
      <c r="C9" s="300" t="s">
        <v>243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2"/>
      <c r="AC9" s="461" t="s">
        <v>244</v>
      </c>
      <c r="AD9" s="462"/>
      <c r="AE9" s="487">
        <v>0</v>
      </c>
      <c r="AF9" s="488"/>
      <c r="AG9" s="488"/>
      <c r="AH9" s="489"/>
      <c r="AI9" s="487">
        <v>0</v>
      </c>
      <c r="AJ9" s="488"/>
      <c r="AK9" s="488"/>
      <c r="AL9" s="489"/>
      <c r="AM9" s="487">
        <v>0</v>
      </c>
      <c r="AN9" s="488"/>
      <c r="AO9" s="488"/>
      <c r="AP9" s="862"/>
    </row>
    <row r="10" spans="1:42" x14ac:dyDescent="0.2">
      <c r="A10" s="436" t="s">
        <v>2</v>
      </c>
      <c r="B10" s="424"/>
      <c r="C10" s="300" t="s">
        <v>245</v>
      </c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2"/>
      <c r="AC10" s="461" t="s">
        <v>246</v>
      </c>
      <c r="AD10" s="462"/>
      <c r="AE10" s="487">
        <v>0</v>
      </c>
      <c r="AF10" s="488"/>
      <c r="AG10" s="488"/>
      <c r="AH10" s="489"/>
      <c r="AI10" s="487">
        <v>0</v>
      </c>
      <c r="AJ10" s="488"/>
      <c r="AK10" s="488"/>
      <c r="AL10" s="489"/>
      <c r="AM10" s="487">
        <v>0</v>
      </c>
      <c r="AN10" s="488"/>
      <c r="AO10" s="488"/>
      <c r="AP10" s="862"/>
    </row>
    <row r="11" spans="1:42" x14ac:dyDescent="0.2">
      <c r="A11" s="436" t="s">
        <v>3</v>
      </c>
      <c r="B11" s="424"/>
      <c r="C11" s="300" t="s">
        <v>247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2"/>
      <c r="AC11" s="461" t="s">
        <v>248</v>
      </c>
      <c r="AD11" s="462"/>
      <c r="AE11" s="487">
        <v>0</v>
      </c>
      <c r="AF11" s="488"/>
      <c r="AG11" s="488"/>
      <c r="AH11" s="489"/>
      <c r="AI11" s="487">
        <v>0</v>
      </c>
      <c r="AJ11" s="488"/>
      <c r="AK11" s="488"/>
      <c r="AL11" s="489"/>
      <c r="AM11" s="487">
        <v>0</v>
      </c>
      <c r="AN11" s="488"/>
      <c r="AO11" s="488"/>
      <c r="AP11" s="862"/>
    </row>
    <row r="12" spans="1:42" x14ac:dyDescent="0.2">
      <c r="A12" s="436" t="s">
        <v>4</v>
      </c>
      <c r="B12" s="424"/>
      <c r="C12" s="300" t="s">
        <v>574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2"/>
      <c r="AC12" s="461" t="s">
        <v>249</v>
      </c>
      <c r="AD12" s="462"/>
      <c r="AE12" s="487">
        <v>0</v>
      </c>
      <c r="AF12" s="488"/>
      <c r="AG12" s="488"/>
      <c r="AH12" s="489"/>
      <c r="AI12" s="487">
        <v>0</v>
      </c>
      <c r="AJ12" s="488"/>
      <c r="AK12" s="488"/>
      <c r="AL12" s="489"/>
      <c r="AM12" s="487">
        <v>0</v>
      </c>
      <c r="AN12" s="488"/>
      <c r="AO12" s="488"/>
      <c r="AP12" s="862"/>
    </row>
    <row r="13" spans="1:42" x14ac:dyDescent="0.2">
      <c r="A13" s="436" t="s">
        <v>5</v>
      </c>
      <c r="B13" s="424"/>
      <c r="C13" s="300" t="s">
        <v>575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2"/>
      <c r="AC13" s="461" t="s">
        <v>250</v>
      </c>
      <c r="AD13" s="462"/>
      <c r="AE13" s="487">
        <v>0</v>
      </c>
      <c r="AF13" s="488"/>
      <c r="AG13" s="488"/>
      <c r="AH13" s="489"/>
      <c r="AI13" s="487">
        <v>0</v>
      </c>
      <c r="AJ13" s="488"/>
      <c r="AK13" s="488"/>
      <c r="AL13" s="489"/>
      <c r="AM13" s="487">
        <v>0</v>
      </c>
      <c r="AN13" s="488"/>
      <c r="AO13" s="488"/>
      <c r="AP13" s="862"/>
    </row>
    <row r="14" spans="1:42" x14ac:dyDescent="0.2">
      <c r="A14" s="435" t="s">
        <v>6</v>
      </c>
      <c r="B14" s="425"/>
      <c r="C14" s="374" t="s">
        <v>251</v>
      </c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6"/>
      <c r="AC14" s="482" t="s">
        <v>252</v>
      </c>
      <c r="AD14" s="483"/>
      <c r="AE14" s="456">
        <f>SUM(AE8:AH13)</f>
        <v>0</v>
      </c>
      <c r="AF14" s="457"/>
      <c r="AG14" s="457"/>
      <c r="AH14" s="458"/>
      <c r="AI14" s="456">
        <f t="shared" ref="AI14" si="0">SUM(AI8:AL13)</f>
        <v>0</v>
      </c>
      <c r="AJ14" s="457"/>
      <c r="AK14" s="457"/>
      <c r="AL14" s="458"/>
      <c r="AM14" s="456">
        <f t="shared" ref="AM14" si="1">SUM(AM8:AP13)</f>
        <v>0</v>
      </c>
      <c r="AN14" s="457"/>
      <c r="AO14" s="457"/>
      <c r="AP14" s="863"/>
    </row>
    <row r="15" spans="1:42" x14ac:dyDescent="0.2">
      <c r="A15" s="436" t="s">
        <v>7</v>
      </c>
      <c r="B15" s="424"/>
      <c r="C15" s="300" t="s">
        <v>253</v>
      </c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2"/>
      <c r="AC15" s="461" t="s">
        <v>254</v>
      </c>
      <c r="AD15" s="462"/>
      <c r="AE15" s="487">
        <v>0</v>
      </c>
      <c r="AF15" s="488"/>
      <c r="AG15" s="488"/>
      <c r="AH15" s="489"/>
      <c r="AI15" s="487">
        <v>0</v>
      </c>
      <c r="AJ15" s="488"/>
      <c r="AK15" s="488"/>
      <c r="AL15" s="489"/>
      <c r="AM15" s="487">
        <v>0</v>
      </c>
      <c r="AN15" s="488"/>
      <c r="AO15" s="488"/>
      <c r="AP15" s="862"/>
    </row>
    <row r="16" spans="1:42" x14ac:dyDescent="0.2">
      <c r="A16" s="436" t="s">
        <v>8</v>
      </c>
      <c r="B16" s="424"/>
      <c r="C16" s="300" t="s">
        <v>426</v>
      </c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2"/>
      <c r="AC16" s="461" t="s">
        <v>255</v>
      </c>
      <c r="AD16" s="462"/>
      <c r="AE16" s="487">
        <v>0</v>
      </c>
      <c r="AF16" s="488"/>
      <c r="AG16" s="488"/>
      <c r="AH16" s="489"/>
      <c r="AI16" s="487">
        <v>0</v>
      </c>
      <c r="AJ16" s="488"/>
      <c r="AK16" s="488"/>
      <c r="AL16" s="489"/>
      <c r="AM16" s="487">
        <v>0</v>
      </c>
      <c r="AN16" s="488"/>
      <c r="AO16" s="488"/>
      <c r="AP16" s="862"/>
    </row>
    <row r="17" spans="1:42" x14ac:dyDescent="0.2">
      <c r="A17" s="436" t="s">
        <v>9</v>
      </c>
      <c r="B17" s="424"/>
      <c r="C17" s="300" t="s">
        <v>427</v>
      </c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2"/>
      <c r="AC17" s="461" t="s">
        <v>256</v>
      </c>
      <c r="AD17" s="462"/>
      <c r="AE17" s="487">
        <v>0</v>
      </c>
      <c r="AF17" s="488"/>
      <c r="AG17" s="488"/>
      <c r="AH17" s="489"/>
      <c r="AI17" s="487">
        <v>0</v>
      </c>
      <c r="AJ17" s="488"/>
      <c r="AK17" s="488"/>
      <c r="AL17" s="489"/>
      <c r="AM17" s="487">
        <v>0</v>
      </c>
      <c r="AN17" s="488"/>
      <c r="AO17" s="488"/>
      <c r="AP17" s="862"/>
    </row>
    <row r="18" spans="1:42" x14ac:dyDescent="0.2">
      <c r="A18" s="436" t="s">
        <v>10</v>
      </c>
      <c r="B18" s="424"/>
      <c r="C18" s="300" t="s">
        <v>428</v>
      </c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2"/>
      <c r="AC18" s="461" t="s">
        <v>257</v>
      </c>
      <c r="AD18" s="462"/>
      <c r="AE18" s="487">
        <v>0</v>
      </c>
      <c r="AF18" s="488"/>
      <c r="AG18" s="488"/>
      <c r="AH18" s="489"/>
      <c r="AI18" s="487">
        <v>0</v>
      </c>
      <c r="AJ18" s="488"/>
      <c r="AK18" s="488"/>
      <c r="AL18" s="489"/>
      <c r="AM18" s="487">
        <v>0</v>
      </c>
      <c r="AN18" s="488"/>
      <c r="AO18" s="488"/>
      <c r="AP18" s="862"/>
    </row>
    <row r="19" spans="1:42" x14ac:dyDescent="0.2">
      <c r="A19" s="436" t="s">
        <v>11</v>
      </c>
      <c r="B19" s="424"/>
      <c r="C19" s="300" t="s">
        <v>258</v>
      </c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2"/>
      <c r="AC19" s="461" t="s">
        <v>259</v>
      </c>
      <c r="AD19" s="462"/>
      <c r="AE19" s="487">
        <v>0</v>
      </c>
      <c r="AF19" s="488"/>
      <c r="AG19" s="488"/>
      <c r="AH19" s="489"/>
      <c r="AI19" s="487">
        <v>0</v>
      </c>
      <c r="AJ19" s="488"/>
      <c r="AK19" s="488"/>
      <c r="AL19" s="489"/>
      <c r="AM19" s="487">
        <v>0</v>
      </c>
      <c r="AN19" s="488"/>
      <c r="AO19" s="488"/>
      <c r="AP19" s="862"/>
    </row>
    <row r="20" spans="1:42" x14ac:dyDescent="0.2">
      <c r="A20" s="435" t="s">
        <v>12</v>
      </c>
      <c r="B20" s="425"/>
      <c r="C20" s="374" t="s">
        <v>260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6"/>
      <c r="AC20" s="482" t="s">
        <v>261</v>
      </c>
      <c r="AD20" s="483"/>
      <c r="AE20" s="456">
        <f>SUM(AE14:AH19)</f>
        <v>0</v>
      </c>
      <c r="AF20" s="457"/>
      <c r="AG20" s="457"/>
      <c r="AH20" s="458"/>
      <c r="AI20" s="456">
        <f>SUM(AI14:AL19)</f>
        <v>0</v>
      </c>
      <c r="AJ20" s="457"/>
      <c r="AK20" s="457"/>
      <c r="AL20" s="458"/>
      <c r="AM20" s="456">
        <f>SUM(AM14:AP19)</f>
        <v>0</v>
      </c>
      <c r="AN20" s="457"/>
      <c r="AO20" s="457"/>
      <c r="AP20" s="863"/>
    </row>
    <row r="21" spans="1:42" x14ac:dyDescent="0.2">
      <c r="A21" s="436" t="s">
        <v>13</v>
      </c>
      <c r="B21" s="424"/>
      <c r="C21" s="300" t="s">
        <v>262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2"/>
      <c r="AC21" s="461" t="s">
        <v>263</v>
      </c>
      <c r="AD21" s="462"/>
      <c r="AE21" s="487">
        <v>0</v>
      </c>
      <c r="AF21" s="488"/>
      <c r="AG21" s="488"/>
      <c r="AH21" s="489"/>
      <c r="AI21" s="487">
        <v>0</v>
      </c>
      <c r="AJ21" s="488"/>
      <c r="AK21" s="488"/>
      <c r="AL21" s="489"/>
      <c r="AM21" s="487">
        <v>0</v>
      </c>
      <c r="AN21" s="488"/>
      <c r="AO21" s="488"/>
      <c r="AP21" s="862"/>
    </row>
    <row r="22" spans="1:42" x14ac:dyDescent="0.2">
      <c r="A22" s="436" t="s">
        <v>14</v>
      </c>
      <c r="B22" s="424"/>
      <c r="C22" s="300" t="s">
        <v>429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2"/>
      <c r="AC22" s="461" t="s">
        <v>264</v>
      </c>
      <c r="AD22" s="462"/>
      <c r="AE22" s="487">
        <v>0</v>
      </c>
      <c r="AF22" s="488"/>
      <c r="AG22" s="488"/>
      <c r="AH22" s="489"/>
      <c r="AI22" s="487">
        <v>0</v>
      </c>
      <c r="AJ22" s="488"/>
      <c r="AK22" s="488"/>
      <c r="AL22" s="489"/>
      <c r="AM22" s="487">
        <v>0</v>
      </c>
      <c r="AN22" s="488"/>
      <c r="AO22" s="488"/>
      <c r="AP22" s="862"/>
    </row>
    <row r="23" spans="1:42" x14ac:dyDescent="0.2">
      <c r="A23" s="436" t="s">
        <v>15</v>
      </c>
      <c r="B23" s="424"/>
      <c r="C23" s="300" t="s">
        <v>430</v>
      </c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2"/>
      <c r="AC23" s="461" t="s">
        <v>265</v>
      </c>
      <c r="AD23" s="462"/>
      <c r="AE23" s="487">
        <v>0</v>
      </c>
      <c r="AF23" s="488"/>
      <c r="AG23" s="488"/>
      <c r="AH23" s="489"/>
      <c r="AI23" s="487">
        <v>0</v>
      </c>
      <c r="AJ23" s="488"/>
      <c r="AK23" s="488"/>
      <c r="AL23" s="489"/>
      <c r="AM23" s="487">
        <v>0</v>
      </c>
      <c r="AN23" s="488"/>
      <c r="AO23" s="488"/>
      <c r="AP23" s="862"/>
    </row>
    <row r="24" spans="1:42" x14ac:dyDescent="0.2">
      <c r="A24" s="436" t="s">
        <v>53</v>
      </c>
      <c r="B24" s="424"/>
      <c r="C24" s="300" t="s">
        <v>431</v>
      </c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2"/>
      <c r="AC24" s="461" t="s">
        <v>266</v>
      </c>
      <c r="AD24" s="462"/>
      <c r="AE24" s="487">
        <v>0</v>
      </c>
      <c r="AF24" s="488"/>
      <c r="AG24" s="488"/>
      <c r="AH24" s="489"/>
      <c r="AI24" s="487">
        <v>0</v>
      </c>
      <c r="AJ24" s="488"/>
      <c r="AK24" s="488"/>
      <c r="AL24" s="489"/>
      <c r="AM24" s="487">
        <v>0</v>
      </c>
      <c r="AN24" s="488"/>
      <c r="AO24" s="488"/>
      <c r="AP24" s="862"/>
    </row>
    <row r="25" spans="1:42" x14ac:dyDescent="0.2">
      <c r="A25" s="436" t="s">
        <v>54</v>
      </c>
      <c r="B25" s="424"/>
      <c r="C25" s="300" t="s">
        <v>267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2"/>
      <c r="AC25" s="461" t="s">
        <v>268</v>
      </c>
      <c r="AD25" s="462"/>
      <c r="AE25" s="487">
        <v>0</v>
      </c>
      <c r="AF25" s="488"/>
      <c r="AG25" s="488"/>
      <c r="AH25" s="489"/>
      <c r="AI25" s="487">
        <v>0</v>
      </c>
      <c r="AJ25" s="488"/>
      <c r="AK25" s="488"/>
      <c r="AL25" s="489"/>
      <c r="AM25" s="487">
        <v>0</v>
      </c>
      <c r="AN25" s="488"/>
      <c r="AO25" s="488"/>
      <c r="AP25" s="862"/>
    </row>
    <row r="26" spans="1:42" x14ac:dyDescent="0.2">
      <c r="A26" s="435" t="s">
        <v>55</v>
      </c>
      <c r="B26" s="425"/>
      <c r="C26" s="374" t="s">
        <v>269</v>
      </c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6"/>
      <c r="AC26" s="482" t="s">
        <v>270</v>
      </c>
      <c r="AD26" s="483"/>
      <c r="AE26" s="456">
        <f>SUM(AE21:AH25)</f>
        <v>0</v>
      </c>
      <c r="AF26" s="457"/>
      <c r="AG26" s="457"/>
      <c r="AH26" s="458"/>
      <c r="AI26" s="456">
        <f>SUM(AI21:AL25)</f>
        <v>0</v>
      </c>
      <c r="AJ26" s="457"/>
      <c r="AK26" s="457"/>
      <c r="AL26" s="458"/>
      <c r="AM26" s="456">
        <f>SUM(AM21:AP25)</f>
        <v>0</v>
      </c>
      <c r="AN26" s="457"/>
      <c r="AO26" s="457"/>
      <c r="AP26" s="863"/>
    </row>
    <row r="27" spans="1:42" x14ac:dyDescent="0.2">
      <c r="A27" s="436" t="s">
        <v>56</v>
      </c>
      <c r="B27" s="424"/>
      <c r="C27" s="300" t="s">
        <v>271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2"/>
      <c r="AC27" s="461" t="s">
        <v>272</v>
      </c>
      <c r="AD27" s="462"/>
      <c r="AE27" s="487">
        <v>0</v>
      </c>
      <c r="AF27" s="488"/>
      <c r="AG27" s="488"/>
      <c r="AH27" s="489"/>
      <c r="AI27" s="487">
        <v>0</v>
      </c>
      <c r="AJ27" s="488"/>
      <c r="AK27" s="488"/>
      <c r="AL27" s="489"/>
      <c r="AM27" s="487">
        <v>0</v>
      </c>
      <c r="AN27" s="488"/>
      <c r="AO27" s="488"/>
      <c r="AP27" s="862"/>
    </row>
    <row r="28" spans="1:42" x14ac:dyDescent="0.2">
      <c r="A28" s="436" t="s">
        <v>106</v>
      </c>
      <c r="B28" s="424"/>
      <c r="C28" s="300" t="s">
        <v>273</v>
      </c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2"/>
      <c r="AC28" s="461" t="s">
        <v>274</v>
      </c>
      <c r="AD28" s="462"/>
      <c r="AE28" s="487">
        <v>0</v>
      </c>
      <c r="AF28" s="488"/>
      <c r="AG28" s="488"/>
      <c r="AH28" s="489"/>
      <c r="AI28" s="487">
        <v>0</v>
      </c>
      <c r="AJ28" s="488"/>
      <c r="AK28" s="488"/>
      <c r="AL28" s="489"/>
      <c r="AM28" s="487">
        <v>0</v>
      </c>
      <c r="AN28" s="488"/>
      <c r="AO28" s="488"/>
      <c r="AP28" s="862"/>
    </row>
    <row r="29" spans="1:42" x14ac:dyDescent="0.2">
      <c r="A29" s="435" t="s">
        <v>107</v>
      </c>
      <c r="B29" s="425"/>
      <c r="C29" s="374" t="s">
        <v>275</v>
      </c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6"/>
      <c r="AC29" s="482" t="s">
        <v>276</v>
      </c>
      <c r="AD29" s="483"/>
      <c r="AE29" s="456">
        <f>SUM(AE27:AH28)</f>
        <v>0</v>
      </c>
      <c r="AF29" s="457"/>
      <c r="AG29" s="457"/>
      <c r="AH29" s="458"/>
      <c r="AI29" s="456">
        <f>SUM(AI27:AL28)</f>
        <v>0</v>
      </c>
      <c r="AJ29" s="457"/>
      <c r="AK29" s="457"/>
      <c r="AL29" s="458"/>
      <c r="AM29" s="456">
        <f>SUM(AM27:AP28)</f>
        <v>0</v>
      </c>
      <c r="AN29" s="457"/>
      <c r="AO29" s="457"/>
      <c r="AP29" s="863"/>
    </row>
    <row r="30" spans="1:42" x14ac:dyDescent="0.2">
      <c r="A30" s="436" t="s">
        <v>179</v>
      </c>
      <c r="B30" s="424"/>
      <c r="C30" s="300" t="s">
        <v>277</v>
      </c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2"/>
      <c r="AC30" s="461" t="s">
        <v>278</v>
      </c>
      <c r="AD30" s="462"/>
      <c r="AE30" s="487">
        <v>0</v>
      </c>
      <c r="AF30" s="488"/>
      <c r="AG30" s="488"/>
      <c r="AH30" s="489"/>
      <c r="AI30" s="487">
        <v>0</v>
      </c>
      <c r="AJ30" s="488"/>
      <c r="AK30" s="488"/>
      <c r="AL30" s="489"/>
      <c r="AM30" s="487">
        <v>0</v>
      </c>
      <c r="AN30" s="488"/>
      <c r="AO30" s="488"/>
      <c r="AP30" s="862"/>
    </row>
    <row r="31" spans="1:42" x14ac:dyDescent="0.2">
      <c r="A31" s="436" t="s">
        <v>180</v>
      </c>
      <c r="B31" s="424"/>
      <c r="C31" s="300" t="s">
        <v>279</v>
      </c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2"/>
      <c r="AC31" s="461" t="s">
        <v>280</v>
      </c>
      <c r="AD31" s="462"/>
      <c r="AE31" s="487">
        <v>0</v>
      </c>
      <c r="AF31" s="488"/>
      <c r="AG31" s="488"/>
      <c r="AH31" s="489"/>
      <c r="AI31" s="487">
        <v>0</v>
      </c>
      <c r="AJ31" s="488"/>
      <c r="AK31" s="488"/>
      <c r="AL31" s="489"/>
      <c r="AM31" s="487">
        <v>0</v>
      </c>
      <c r="AN31" s="488"/>
      <c r="AO31" s="488"/>
      <c r="AP31" s="862"/>
    </row>
    <row r="32" spans="1:42" x14ac:dyDescent="0.2">
      <c r="A32" s="436" t="s">
        <v>181</v>
      </c>
      <c r="B32" s="424"/>
      <c r="C32" s="300" t="s">
        <v>281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2"/>
      <c r="AC32" s="461" t="s">
        <v>282</v>
      </c>
      <c r="AD32" s="462"/>
      <c r="AE32" s="487">
        <v>0</v>
      </c>
      <c r="AF32" s="488"/>
      <c r="AG32" s="488"/>
      <c r="AH32" s="489"/>
      <c r="AI32" s="487">
        <v>0</v>
      </c>
      <c r="AJ32" s="488"/>
      <c r="AK32" s="488"/>
      <c r="AL32" s="489"/>
      <c r="AM32" s="487">
        <v>0</v>
      </c>
      <c r="AN32" s="488"/>
      <c r="AO32" s="488"/>
      <c r="AP32" s="862"/>
    </row>
    <row r="33" spans="1:42" x14ac:dyDescent="0.2">
      <c r="A33" s="436" t="s">
        <v>182</v>
      </c>
      <c r="B33" s="424"/>
      <c r="C33" s="300" t="s">
        <v>283</v>
      </c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2"/>
      <c r="AC33" s="461" t="s">
        <v>284</v>
      </c>
      <c r="AD33" s="462"/>
      <c r="AE33" s="487">
        <v>0</v>
      </c>
      <c r="AF33" s="488"/>
      <c r="AG33" s="488"/>
      <c r="AH33" s="489"/>
      <c r="AI33" s="487">
        <v>0</v>
      </c>
      <c r="AJ33" s="488"/>
      <c r="AK33" s="488"/>
      <c r="AL33" s="489"/>
      <c r="AM33" s="487">
        <v>0</v>
      </c>
      <c r="AN33" s="488"/>
      <c r="AO33" s="488"/>
      <c r="AP33" s="862"/>
    </row>
    <row r="34" spans="1:42" x14ac:dyDescent="0.2">
      <c r="A34" s="436" t="s">
        <v>183</v>
      </c>
      <c r="B34" s="424"/>
      <c r="C34" s="300" t="s">
        <v>285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2"/>
      <c r="AC34" s="461" t="s">
        <v>286</v>
      </c>
      <c r="AD34" s="462"/>
      <c r="AE34" s="487">
        <v>0</v>
      </c>
      <c r="AF34" s="488"/>
      <c r="AG34" s="488"/>
      <c r="AH34" s="489"/>
      <c r="AI34" s="487">
        <v>0</v>
      </c>
      <c r="AJ34" s="488"/>
      <c r="AK34" s="488"/>
      <c r="AL34" s="489"/>
      <c r="AM34" s="487">
        <v>0</v>
      </c>
      <c r="AN34" s="488"/>
      <c r="AO34" s="488"/>
      <c r="AP34" s="862"/>
    </row>
    <row r="35" spans="1:42" x14ac:dyDescent="0.2">
      <c r="A35" s="436" t="s">
        <v>184</v>
      </c>
      <c r="B35" s="424"/>
      <c r="C35" s="300" t="s">
        <v>287</v>
      </c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2"/>
      <c r="AC35" s="461" t="s">
        <v>288</v>
      </c>
      <c r="AD35" s="462"/>
      <c r="AE35" s="487">
        <v>0</v>
      </c>
      <c r="AF35" s="488"/>
      <c r="AG35" s="488"/>
      <c r="AH35" s="489"/>
      <c r="AI35" s="487">
        <v>0</v>
      </c>
      <c r="AJ35" s="488"/>
      <c r="AK35" s="488"/>
      <c r="AL35" s="489"/>
      <c r="AM35" s="487">
        <v>0</v>
      </c>
      <c r="AN35" s="488"/>
      <c r="AO35" s="488"/>
      <c r="AP35" s="862"/>
    </row>
    <row r="36" spans="1:42" x14ac:dyDescent="0.2">
      <c r="A36" s="436" t="s">
        <v>185</v>
      </c>
      <c r="B36" s="424"/>
      <c r="C36" s="300" t="s">
        <v>289</v>
      </c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2"/>
      <c r="AC36" s="461" t="s">
        <v>290</v>
      </c>
      <c r="AD36" s="462"/>
      <c r="AE36" s="487">
        <v>0</v>
      </c>
      <c r="AF36" s="488"/>
      <c r="AG36" s="488"/>
      <c r="AH36" s="489"/>
      <c r="AI36" s="487">
        <v>0</v>
      </c>
      <c r="AJ36" s="488"/>
      <c r="AK36" s="488"/>
      <c r="AL36" s="489"/>
      <c r="AM36" s="487">
        <v>0</v>
      </c>
      <c r="AN36" s="488"/>
      <c r="AO36" s="488"/>
      <c r="AP36" s="862"/>
    </row>
    <row r="37" spans="1:42" x14ac:dyDescent="0.2">
      <c r="A37" s="436" t="s">
        <v>186</v>
      </c>
      <c r="B37" s="424"/>
      <c r="C37" s="300" t="s">
        <v>291</v>
      </c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2"/>
      <c r="AC37" s="461" t="s">
        <v>292</v>
      </c>
      <c r="AD37" s="462"/>
      <c r="AE37" s="487">
        <v>0</v>
      </c>
      <c r="AF37" s="488"/>
      <c r="AG37" s="488"/>
      <c r="AH37" s="489"/>
      <c r="AI37" s="487">
        <v>0</v>
      </c>
      <c r="AJ37" s="488"/>
      <c r="AK37" s="488"/>
      <c r="AL37" s="489"/>
      <c r="AM37" s="487">
        <v>0</v>
      </c>
      <c r="AN37" s="488"/>
      <c r="AO37" s="488"/>
      <c r="AP37" s="862"/>
    </row>
    <row r="38" spans="1:42" x14ac:dyDescent="0.2">
      <c r="A38" s="435" t="s">
        <v>187</v>
      </c>
      <c r="B38" s="425"/>
      <c r="C38" s="374" t="s">
        <v>293</v>
      </c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6"/>
      <c r="AC38" s="482" t="s">
        <v>294</v>
      </c>
      <c r="AD38" s="483"/>
      <c r="AE38" s="456">
        <f>SUM(AE33:AH37)</f>
        <v>0</v>
      </c>
      <c r="AF38" s="457"/>
      <c r="AG38" s="457"/>
      <c r="AH38" s="458"/>
      <c r="AI38" s="456">
        <f>SUM(AI33:AL37)</f>
        <v>0</v>
      </c>
      <c r="AJ38" s="457"/>
      <c r="AK38" s="457"/>
      <c r="AL38" s="458"/>
      <c r="AM38" s="456">
        <f>SUM(AM33:AP37)</f>
        <v>0</v>
      </c>
      <c r="AN38" s="457"/>
      <c r="AO38" s="457"/>
      <c r="AP38" s="863"/>
    </row>
    <row r="39" spans="1:42" x14ac:dyDescent="0.2">
      <c r="A39" s="436" t="s">
        <v>188</v>
      </c>
      <c r="B39" s="424"/>
      <c r="C39" s="300" t="s">
        <v>295</v>
      </c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2"/>
      <c r="AC39" s="461" t="s">
        <v>296</v>
      </c>
      <c r="AD39" s="462"/>
      <c r="AE39" s="487">
        <v>0</v>
      </c>
      <c r="AF39" s="488"/>
      <c r="AG39" s="488"/>
      <c r="AH39" s="489"/>
      <c r="AI39" s="487">
        <v>0</v>
      </c>
      <c r="AJ39" s="488"/>
      <c r="AK39" s="488"/>
      <c r="AL39" s="489"/>
      <c r="AM39" s="487">
        <v>0</v>
      </c>
      <c r="AN39" s="488"/>
      <c r="AO39" s="488"/>
      <c r="AP39" s="862"/>
    </row>
    <row r="40" spans="1:42" x14ac:dyDescent="0.2">
      <c r="A40" s="435" t="s">
        <v>189</v>
      </c>
      <c r="B40" s="425"/>
      <c r="C40" s="374" t="s">
        <v>297</v>
      </c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  <c r="AB40" s="376"/>
      <c r="AC40" s="482" t="s">
        <v>298</v>
      </c>
      <c r="AD40" s="483"/>
      <c r="AE40" s="456">
        <f>SUM(AE29:AH32,AE38:AH39)</f>
        <v>0</v>
      </c>
      <c r="AF40" s="457"/>
      <c r="AG40" s="457"/>
      <c r="AH40" s="458"/>
      <c r="AI40" s="456">
        <f>SUM(AI29:AL32,AI38:AL39)</f>
        <v>0</v>
      </c>
      <c r="AJ40" s="457"/>
      <c r="AK40" s="457"/>
      <c r="AL40" s="458"/>
      <c r="AM40" s="456">
        <f>SUM(AM29:AP32,AM38:AP39)</f>
        <v>0</v>
      </c>
      <c r="AN40" s="457"/>
      <c r="AO40" s="457"/>
      <c r="AP40" s="863"/>
    </row>
    <row r="41" spans="1:42" x14ac:dyDescent="0.2">
      <c r="A41" s="436" t="s">
        <v>190</v>
      </c>
      <c r="B41" s="424"/>
      <c r="C41" s="300" t="s">
        <v>299</v>
      </c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2"/>
      <c r="AC41" s="461" t="s">
        <v>300</v>
      </c>
      <c r="AD41" s="462"/>
      <c r="AE41" s="487">
        <v>0</v>
      </c>
      <c r="AF41" s="488"/>
      <c r="AG41" s="488"/>
      <c r="AH41" s="489"/>
      <c r="AI41" s="487">
        <v>0</v>
      </c>
      <c r="AJ41" s="488"/>
      <c r="AK41" s="488"/>
      <c r="AL41" s="489"/>
      <c r="AM41" s="487">
        <v>0</v>
      </c>
      <c r="AN41" s="488"/>
      <c r="AO41" s="488"/>
      <c r="AP41" s="862"/>
    </row>
    <row r="42" spans="1:42" x14ac:dyDescent="0.2">
      <c r="A42" s="436" t="s">
        <v>191</v>
      </c>
      <c r="B42" s="424"/>
      <c r="C42" s="300" t="s">
        <v>301</v>
      </c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2"/>
      <c r="AC42" s="864" t="s">
        <v>302</v>
      </c>
      <c r="AD42" s="865"/>
      <c r="AE42" s="843">
        <v>0</v>
      </c>
      <c r="AF42" s="844"/>
      <c r="AG42" s="844"/>
      <c r="AH42" s="845"/>
      <c r="AI42" s="866">
        <v>0</v>
      </c>
      <c r="AJ42" s="867"/>
      <c r="AK42" s="867"/>
      <c r="AL42" s="868"/>
      <c r="AM42" s="866">
        <v>10665967</v>
      </c>
      <c r="AN42" s="867"/>
      <c r="AO42" s="867"/>
      <c r="AP42" s="869"/>
    </row>
    <row r="43" spans="1:42" x14ac:dyDescent="0.2">
      <c r="A43" s="436" t="s">
        <v>192</v>
      </c>
      <c r="B43" s="424"/>
      <c r="C43" s="300" t="s">
        <v>303</v>
      </c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2"/>
      <c r="AC43" s="461" t="s">
        <v>304</v>
      </c>
      <c r="AD43" s="462"/>
      <c r="AE43" s="487">
        <v>0</v>
      </c>
      <c r="AF43" s="488"/>
      <c r="AG43" s="488"/>
      <c r="AH43" s="489"/>
      <c r="AI43" s="487">
        <v>0</v>
      </c>
      <c r="AJ43" s="488"/>
      <c r="AK43" s="488"/>
      <c r="AL43" s="489"/>
      <c r="AM43" s="487">
        <v>0</v>
      </c>
      <c r="AN43" s="488"/>
      <c r="AO43" s="488"/>
      <c r="AP43" s="862"/>
    </row>
    <row r="44" spans="1:42" x14ac:dyDescent="0.2">
      <c r="A44" s="436" t="s">
        <v>193</v>
      </c>
      <c r="B44" s="424"/>
      <c r="C44" s="300" t="s">
        <v>305</v>
      </c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2"/>
      <c r="AC44" s="461" t="s">
        <v>306</v>
      </c>
      <c r="AD44" s="462"/>
      <c r="AE44" s="487">
        <v>0</v>
      </c>
      <c r="AF44" s="488"/>
      <c r="AG44" s="488"/>
      <c r="AH44" s="489"/>
      <c r="AI44" s="487">
        <v>0</v>
      </c>
      <c r="AJ44" s="488"/>
      <c r="AK44" s="488"/>
      <c r="AL44" s="489"/>
      <c r="AM44" s="487">
        <v>0</v>
      </c>
      <c r="AN44" s="488"/>
      <c r="AO44" s="488"/>
      <c r="AP44" s="862"/>
    </row>
    <row r="45" spans="1:42" x14ac:dyDescent="0.2">
      <c r="A45" s="436" t="s">
        <v>194</v>
      </c>
      <c r="B45" s="424"/>
      <c r="C45" s="300" t="s">
        <v>307</v>
      </c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2"/>
      <c r="AC45" s="864" t="s">
        <v>308</v>
      </c>
      <c r="AD45" s="865"/>
      <c r="AE45" s="843">
        <v>0</v>
      </c>
      <c r="AF45" s="844"/>
      <c r="AG45" s="844"/>
      <c r="AH45" s="845"/>
      <c r="AI45" s="843">
        <v>0</v>
      </c>
      <c r="AJ45" s="844"/>
      <c r="AK45" s="844"/>
      <c r="AL45" s="845"/>
      <c r="AM45" s="866">
        <v>5019360</v>
      </c>
      <c r="AN45" s="867"/>
      <c r="AO45" s="867"/>
      <c r="AP45" s="869"/>
    </row>
    <row r="46" spans="1:42" x14ac:dyDescent="0.2">
      <c r="A46" s="436" t="s">
        <v>195</v>
      </c>
      <c r="B46" s="424"/>
      <c r="C46" s="300" t="s">
        <v>309</v>
      </c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2"/>
      <c r="AC46" s="864" t="s">
        <v>310</v>
      </c>
      <c r="AD46" s="865"/>
      <c r="AE46" s="843">
        <v>0</v>
      </c>
      <c r="AF46" s="844"/>
      <c r="AG46" s="844"/>
      <c r="AH46" s="845"/>
      <c r="AI46" s="843">
        <v>0</v>
      </c>
      <c r="AJ46" s="844"/>
      <c r="AK46" s="844"/>
      <c r="AL46" s="845"/>
      <c r="AM46" s="866">
        <v>4235036</v>
      </c>
      <c r="AN46" s="867"/>
      <c r="AO46" s="867"/>
      <c r="AP46" s="869"/>
    </row>
    <row r="47" spans="1:42" x14ac:dyDescent="0.2">
      <c r="A47" s="436" t="s">
        <v>196</v>
      </c>
      <c r="B47" s="424"/>
      <c r="C47" s="300" t="s">
        <v>311</v>
      </c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2"/>
      <c r="AC47" s="461" t="s">
        <v>312</v>
      </c>
      <c r="AD47" s="462"/>
      <c r="AE47" s="487">
        <v>0</v>
      </c>
      <c r="AF47" s="488"/>
      <c r="AG47" s="488"/>
      <c r="AH47" s="489"/>
      <c r="AI47" s="487">
        <v>0</v>
      </c>
      <c r="AJ47" s="488"/>
      <c r="AK47" s="488"/>
      <c r="AL47" s="489"/>
      <c r="AM47" s="866">
        <v>22001</v>
      </c>
      <c r="AN47" s="867"/>
      <c r="AO47" s="867"/>
      <c r="AP47" s="869"/>
    </row>
    <row r="48" spans="1:42" x14ac:dyDescent="0.2">
      <c r="A48" s="436" t="s">
        <v>197</v>
      </c>
      <c r="B48" s="424"/>
      <c r="C48" s="300" t="s">
        <v>313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2"/>
      <c r="AC48" s="461" t="s">
        <v>314</v>
      </c>
      <c r="AD48" s="462"/>
      <c r="AE48" s="487">
        <v>0</v>
      </c>
      <c r="AF48" s="488"/>
      <c r="AG48" s="488"/>
      <c r="AH48" s="489"/>
      <c r="AI48" s="487">
        <v>0</v>
      </c>
      <c r="AJ48" s="488"/>
      <c r="AK48" s="488"/>
      <c r="AL48" s="489"/>
      <c r="AM48" s="487">
        <v>0</v>
      </c>
      <c r="AN48" s="488"/>
      <c r="AO48" s="488"/>
      <c r="AP48" s="862"/>
    </row>
    <row r="49" spans="1:44" x14ac:dyDescent="0.2">
      <c r="A49" s="436" t="s">
        <v>198</v>
      </c>
      <c r="B49" s="424"/>
      <c r="C49" s="300" t="s">
        <v>315</v>
      </c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2"/>
      <c r="AC49" s="461" t="s">
        <v>316</v>
      </c>
      <c r="AD49" s="462"/>
      <c r="AE49" s="487">
        <v>0</v>
      </c>
      <c r="AF49" s="488"/>
      <c r="AG49" s="488"/>
      <c r="AH49" s="489"/>
      <c r="AI49" s="487">
        <v>0</v>
      </c>
      <c r="AJ49" s="488"/>
      <c r="AK49" s="488"/>
      <c r="AL49" s="489"/>
      <c r="AM49" s="487"/>
      <c r="AN49" s="488"/>
      <c r="AO49" s="488"/>
      <c r="AP49" s="862"/>
    </row>
    <row r="50" spans="1:44" x14ac:dyDescent="0.2">
      <c r="A50" s="436" t="s">
        <v>199</v>
      </c>
      <c r="B50" s="424"/>
      <c r="C50" s="300" t="s">
        <v>577</v>
      </c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2"/>
      <c r="AC50" s="461" t="s">
        <v>318</v>
      </c>
      <c r="AD50" s="462"/>
      <c r="AE50" s="487">
        <v>0</v>
      </c>
      <c r="AF50" s="488"/>
      <c r="AG50" s="488"/>
      <c r="AH50" s="489"/>
      <c r="AI50" s="487">
        <v>0</v>
      </c>
      <c r="AJ50" s="488"/>
      <c r="AK50" s="488"/>
      <c r="AL50" s="489"/>
      <c r="AM50" s="487"/>
      <c r="AN50" s="488"/>
      <c r="AO50" s="488"/>
      <c r="AP50" s="862"/>
    </row>
    <row r="51" spans="1:44" x14ac:dyDescent="0.2">
      <c r="A51" s="436" t="s">
        <v>200</v>
      </c>
      <c r="B51" s="424"/>
      <c r="C51" s="300" t="s">
        <v>317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2"/>
      <c r="AC51" s="461" t="s">
        <v>576</v>
      </c>
      <c r="AD51" s="462"/>
      <c r="AE51" s="487">
        <v>0</v>
      </c>
      <c r="AF51" s="488"/>
      <c r="AG51" s="488"/>
      <c r="AH51" s="489"/>
      <c r="AI51" s="487">
        <v>0</v>
      </c>
      <c r="AJ51" s="488"/>
      <c r="AK51" s="488"/>
      <c r="AL51" s="489"/>
      <c r="AM51" s="866">
        <v>0</v>
      </c>
      <c r="AN51" s="867"/>
      <c r="AO51" s="867"/>
      <c r="AP51" s="869"/>
    </row>
    <row r="52" spans="1:44" ht="15.75" x14ac:dyDescent="0.2">
      <c r="A52" s="435" t="s">
        <v>201</v>
      </c>
      <c r="B52" s="425"/>
      <c r="C52" s="374" t="s">
        <v>578</v>
      </c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6"/>
      <c r="AC52" s="459" t="s">
        <v>319</v>
      </c>
      <c r="AD52" s="460"/>
      <c r="AE52" s="824">
        <f>SUM(AE41:AH51)</f>
        <v>0</v>
      </c>
      <c r="AF52" s="825"/>
      <c r="AG52" s="825"/>
      <c r="AH52" s="826"/>
      <c r="AI52" s="824">
        <f>SUM(AI41:AL51)</f>
        <v>0</v>
      </c>
      <c r="AJ52" s="825"/>
      <c r="AK52" s="825"/>
      <c r="AL52" s="826"/>
      <c r="AM52" s="824">
        <f>SUM(AM42:AP51)</f>
        <v>19942364</v>
      </c>
      <c r="AN52" s="825"/>
      <c r="AO52" s="825"/>
      <c r="AP52" s="870"/>
      <c r="AQ52" s="180"/>
      <c r="AR52" s="187"/>
    </row>
    <row r="53" spans="1:44" x14ac:dyDescent="0.2">
      <c r="A53" s="436" t="s">
        <v>202</v>
      </c>
      <c r="B53" s="424"/>
      <c r="C53" s="300" t="s">
        <v>320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2"/>
      <c r="AC53" s="461" t="s">
        <v>321</v>
      </c>
      <c r="AD53" s="462"/>
      <c r="AE53" s="487">
        <v>0</v>
      </c>
      <c r="AF53" s="488"/>
      <c r="AG53" s="488"/>
      <c r="AH53" s="489"/>
      <c r="AI53" s="487"/>
      <c r="AJ53" s="488"/>
      <c r="AK53" s="488"/>
      <c r="AL53" s="489"/>
      <c r="AM53" s="487"/>
      <c r="AN53" s="488"/>
      <c r="AO53" s="488"/>
      <c r="AP53" s="862"/>
    </row>
    <row r="54" spans="1:44" x14ac:dyDescent="0.2">
      <c r="A54" s="436" t="s">
        <v>203</v>
      </c>
      <c r="B54" s="424"/>
      <c r="C54" s="300" t="s">
        <v>322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2"/>
      <c r="AC54" s="461" t="s">
        <v>323</v>
      </c>
      <c r="AD54" s="462"/>
      <c r="AE54" s="487">
        <v>0</v>
      </c>
      <c r="AF54" s="488"/>
      <c r="AG54" s="488"/>
      <c r="AH54" s="489"/>
      <c r="AI54" s="487"/>
      <c r="AJ54" s="488"/>
      <c r="AK54" s="488"/>
      <c r="AL54" s="489"/>
      <c r="AM54" s="487"/>
      <c r="AN54" s="488"/>
      <c r="AO54" s="488"/>
      <c r="AP54" s="862"/>
    </row>
    <row r="55" spans="1:44" x14ac:dyDescent="0.2">
      <c r="A55" s="436" t="s">
        <v>204</v>
      </c>
      <c r="B55" s="424"/>
      <c r="C55" s="300" t="s">
        <v>324</v>
      </c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2"/>
      <c r="AC55" s="461" t="s">
        <v>325</v>
      </c>
      <c r="AD55" s="462"/>
      <c r="AE55" s="487">
        <v>0</v>
      </c>
      <c r="AF55" s="488"/>
      <c r="AG55" s="488"/>
      <c r="AH55" s="489"/>
      <c r="AI55" s="487"/>
      <c r="AJ55" s="488"/>
      <c r="AK55" s="488"/>
      <c r="AL55" s="489"/>
      <c r="AM55" s="487"/>
      <c r="AN55" s="488"/>
      <c r="AO55" s="488"/>
      <c r="AP55" s="862"/>
    </row>
    <row r="56" spans="1:44" x14ac:dyDescent="0.2">
      <c r="A56" s="436" t="s">
        <v>205</v>
      </c>
      <c r="B56" s="424"/>
      <c r="C56" s="300" t="s">
        <v>326</v>
      </c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2"/>
      <c r="AC56" s="461" t="s">
        <v>327</v>
      </c>
      <c r="AD56" s="462"/>
      <c r="AE56" s="487">
        <v>0</v>
      </c>
      <c r="AF56" s="488"/>
      <c r="AG56" s="488"/>
      <c r="AH56" s="489"/>
      <c r="AI56" s="487"/>
      <c r="AJ56" s="488"/>
      <c r="AK56" s="488"/>
      <c r="AL56" s="489"/>
      <c r="AM56" s="487"/>
      <c r="AN56" s="488"/>
      <c r="AO56" s="488"/>
      <c r="AP56" s="862"/>
    </row>
    <row r="57" spans="1:44" x14ac:dyDescent="0.2">
      <c r="A57" s="436" t="s">
        <v>206</v>
      </c>
      <c r="B57" s="424"/>
      <c r="C57" s="300" t="s">
        <v>328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2"/>
      <c r="AC57" s="461" t="s">
        <v>329</v>
      </c>
      <c r="AD57" s="462"/>
      <c r="AE57" s="487">
        <v>0</v>
      </c>
      <c r="AF57" s="488"/>
      <c r="AG57" s="488"/>
      <c r="AH57" s="489"/>
      <c r="AI57" s="487"/>
      <c r="AJ57" s="488"/>
      <c r="AK57" s="488"/>
      <c r="AL57" s="489"/>
      <c r="AM57" s="487"/>
      <c r="AN57" s="488"/>
      <c r="AO57" s="488"/>
      <c r="AP57" s="862"/>
    </row>
    <row r="58" spans="1:44" x14ac:dyDescent="0.2">
      <c r="A58" s="435" t="s">
        <v>207</v>
      </c>
      <c r="B58" s="425"/>
      <c r="C58" s="374" t="s">
        <v>579</v>
      </c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6"/>
      <c r="AC58" s="482" t="s">
        <v>330</v>
      </c>
      <c r="AD58" s="483"/>
      <c r="AE58" s="456">
        <f>SUM(AE53:AH57)</f>
        <v>0</v>
      </c>
      <c r="AF58" s="457"/>
      <c r="AG58" s="457"/>
      <c r="AH58" s="458"/>
      <c r="AI58" s="456">
        <f t="shared" ref="AI58" si="2">SUM(AI53:AL57)</f>
        <v>0</v>
      </c>
      <c r="AJ58" s="457"/>
      <c r="AK58" s="457"/>
      <c r="AL58" s="458"/>
      <c r="AM58" s="456">
        <f t="shared" ref="AM58" si="3">SUM(AM53:AP57)</f>
        <v>0</v>
      </c>
      <c r="AN58" s="457"/>
      <c r="AO58" s="457"/>
      <c r="AP58" s="863"/>
    </row>
    <row r="59" spans="1:44" x14ac:dyDescent="0.2">
      <c r="A59" s="436" t="s">
        <v>208</v>
      </c>
      <c r="B59" s="424"/>
      <c r="C59" s="300" t="s">
        <v>432</v>
      </c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2"/>
      <c r="AC59" s="461" t="s">
        <v>331</v>
      </c>
      <c r="AD59" s="462"/>
      <c r="AE59" s="487">
        <v>0</v>
      </c>
      <c r="AF59" s="488"/>
      <c r="AG59" s="488"/>
      <c r="AH59" s="489"/>
      <c r="AI59" s="487"/>
      <c r="AJ59" s="488"/>
      <c r="AK59" s="488"/>
      <c r="AL59" s="489"/>
      <c r="AM59" s="487"/>
      <c r="AN59" s="488"/>
      <c r="AO59" s="488"/>
      <c r="AP59" s="862"/>
    </row>
    <row r="60" spans="1:44" x14ac:dyDescent="0.2">
      <c r="A60" s="436" t="s">
        <v>209</v>
      </c>
      <c r="B60" s="424"/>
      <c r="C60" s="300" t="s">
        <v>580</v>
      </c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2"/>
      <c r="AC60" s="461" t="s">
        <v>332</v>
      </c>
      <c r="AD60" s="462"/>
      <c r="AE60" s="487">
        <v>0</v>
      </c>
      <c r="AF60" s="488"/>
      <c r="AG60" s="488"/>
      <c r="AH60" s="489"/>
      <c r="AI60" s="487"/>
      <c r="AJ60" s="488"/>
      <c r="AK60" s="488"/>
      <c r="AL60" s="489"/>
      <c r="AM60" s="487"/>
      <c r="AN60" s="488"/>
      <c r="AO60" s="488"/>
      <c r="AP60" s="862"/>
    </row>
    <row r="61" spans="1:44" x14ac:dyDescent="0.2">
      <c r="A61" s="436" t="s">
        <v>210</v>
      </c>
      <c r="B61" s="424"/>
      <c r="C61" s="300" t="s">
        <v>583</v>
      </c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2"/>
      <c r="AC61" s="461" t="s">
        <v>334</v>
      </c>
      <c r="AD61" s="462"/>
      <c r="AE61" s="487">
        <v>0</v>
      </c>
      <c r="AF61" s="488"/>
      <c r="AG61" s="488"/>
      <c r="AH61" s="489"/>
      <c r="AI61" s="487"/>
      <c r="AJ61" s="488"/>
      <c r="AK61" s="488"/>
      <c r="AL61" s="489"/>
      <c r="AM61" s="487"/>
      <c r="AN61" s="488"/>
      <c r="AO61" s="488"/>
      <c r="AP61" s="862"/>
    </row>
    <row r="62" spans="1:44" x14ac:dyDescent="0.2">
      <c r="A62" s="436" t="s">
        <v>211</v>
      </c>
      <c r="B62" s="424"/>
      <c r="C62" s="300" t="s">
        <v>433</v>
      </c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2"/>
      <c r="AC62" s="461" t="s">
        <v>581</v>
      </c>
      <c r="AD62" s="462"/>
      <c r="AE62" s="487">
        <v>0</v>
      </c>
      <c r="AF62" s="488"/>
      <c r="AG62" s="488"/>
      <c r="AH62" s="489"/>
      <c r="AI62" s="487"/>
      <c r="AJ62" s="488"/>
      <c r="AK62" s="488"/>
      <c r="AL62" s="489"/>
      <c r="AM62" s="487"/>
      <c r="AN62" s="488"/>
      <c r="AO62" s="488"/>
      <c r="AP62" s="862"/>
    </row>
    <row r="63" spans="1:44" x14ac:dyDescent="0.2">
      <c r="A63" s="436" t="s">
        <v>212</v>
      </c>
      <c r="B63" s="424"/>
      <c r="C63" s="300" t="s">
        <v>333</v>
      </c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2"/>
      <c r="AC63" s="461" t="s">
        <v>582</v>
      </c>
      <c r="AD63" s="462"/>
      <c r="AE63" s="487">
        <v>0</v>
      </c>
      <c r="AF63" s="488"/>
      <c r="AG63" s="488"/>
      <c r="AH63" s="489"/>
      <c r="AI63" s="487"/>
      <c r="AJ63" s="488"/>
      <c r="AK63" s="488"/>
      <c r="AL63" s="489"/>
      <c r="AM63" s="487"/>
      <c r="AN63" s="488"/>
      <c r="AO63" s="488"/>
      <c r="AP63" s="862"/>
    </row>
    <row r="64" spans="1:44" x14ac:dyDescent="0.2">
      <c r="A64" s="435" t="s">
        <v>213</v>
      </c>
      <c r="B64" s="425"/>
      <c r="C64" s="374" t="s">
        <v>588</v>
      </c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6"/>
      <c r="AC64" s="482" t="s">
        <v>335</v>
      </c>
      <c r="AD64" s="483"/>
      <c r="AE64" s="456">
        <f>SUM(AE59:AH63)</f>
        <v>0</v>
      </c>
      <c r="AF64" s="457"/>
      <c r="AG64" s="457"/>
      <c r="AH64" s="458"/>
      <c r="AI64" s="456">
        <f t="shared" ref="AI64" si="4">SUM(AI59:AL63)</f>
        <v>0</v>
      </c>
      <c r="AJ64" s="457"/>
      <c r="AK64" s="457"/>
      <c r="AL64" s="458"/>
      <c r="AM64" s="456">
        <f t="shared" ref="AM64" si="5">SUM(AM59:AP63)</f>
        <v>0</v>
      </c>
      <c r="AN64" s="457"/>
      <c r="AO64" s="457"/>
      <c r="AP64" s="863"/>
    </row>
    <row r="65" spans="1:43" x14ac:dyDescent="0.2">
      <c r="A65" s="436" t="s">
        <v>214</v>
      </c>
      <c r="B65" s="424"/>
      <c r="C65" s="300" t="s">
        <v>434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2"/>
      <c r="AC65" s="461" t="s">
        <v>336</v>
      </c>
      <c r="AD65" s="462"/>
      <c r="AE65" s="487">
        <v>0</v>
      </c>
      <c r="AF65" s="488"/>
      <c r="AG65" s="488"/>
      <c r="AH65" s="489"/>
      <c r="AI65" s="487"/>
      <c r="AJ65" s="488"/>
      <c r="AK65" s="488"/>
      <c r="AL65" s="489"/>
      <c r="AM65" s="487"/>
      <c r="AN65" s="488"/>
      <c r="AO65" s="488"/>
      <c r="AP65" s="862"/>
    </row>
    <row r="66" spans="1:43" x14ac:dyDescent="0.2">
      <c r="A66" s="436" t="s">
        <v>215</v>
      </c>
      <c r="B66" s="424"/>
      <c r="C66" s="300" t="s">
        <v>586</v>
      </c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2"/>
      <c r="AC66" s="461" t="s">
        <v>337</v>
      </c>
      <c r="AD66" s="462"/>
      <c r="AE66" s="487">
        <v>0</v>
      </c>
      <c r="AF66" s="488"/>
      <c r="AG66" s="488"/>
      <c r="AH66" s="489"/>
      <c r="AI66" s="487"/>
      <c r="AJ66" s="488"/>
      <c r="AK66" s="488"/>
      <c r="AL66" s="489"/>
      <c r="AM66" s="487"/>
      <c r="AN66" s="488"/>
      <c r="AO66" s="488"/>
      <c r="AP66" s="862"/>
    </row>
    <row r="67" spans="1:43" x14ac:dyDescent="0.2">
      <c r="A67" s="436" t="s">
        <v>216</v>
      </c>
      <c r="B67" s="424"/>
      <c r="C67" s="300" t="s">
        <v>587</v>
      </c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2"/>
      <c r="AC67" s="461" t="s">
        <v>339</v>
      </c>
      <c r="AD67" s="462"/>
      <c r="AE67" s="487">
        <v>0</v>
      </c>
      <c r="AF67" s="488"/>
      <c r="AG67" s="488"/>
      <c r="AH67" s="489"/>
      <c r="AI67" s="487"/>
      <c r="AJ67" s="488"/>
      <c r="AK67" s="488"/>
      <c r="AL67" s="489"/>
      <c r="AM67" s="487"/>
      <c r="AN67" s="488"/>
      <c r="AO67" s="488"/>
      <c r="AP67" s="862"/>
    </row>
    <row r="68" spans="1:43" x14ac:dyDescent="0.2">
      <c r="A68" s="436" t="s">
        <v>217</v>
      </c>
      <c r="B68" s="424"/>
      <c r="C68" s="300" t="s">
        <v>435</v>
      </c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2"/>
      <c r="AC68" s="461" t="s">
        <v>584</v>
      </c>
      <c r="AD68" s="462"/>
      <c r="AE68" s="487">
        <v>0</v>
      </c>
      <c r="AF68" s="488"/>
      <c r="AG68" s="488"/>
      <c r="AH68" s="489"/>
      <c r="AI68" s="487"/>
      <c r="AJ68" s="488"/>
      <c r="AK68" s="488"/>
      <c r="AL68" s="489"/>
      <c r="AM68" s="487"/>
      <c r="AN68" s="488"/>
      <c r="AO68" s="488"/>
      <c r="AP68" s="862"/>
    </row>
    <row r="69" spans="1:43" x14ac:dyDescent="0.2">
      <c r="A69" s="436" t="s">
        <v>218</v>
      </c>
      <c r="B69" s="424"/>
      <c r="C69" s="300" t="s">
        <v>338</v>
      </c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2"/>
      <c r="AC69" s="461" t="s">
        <v>585</v>
      </c>
      <c r="AD69" s="462"/>
      <c r="AE69" s="487">
        <v>0</v>
      </c>
      <c r="AF69" s="488"/>
      <c r="AG69" s="488"/>
      <c r="AH69" s="489"/>
      <c r="AI69" s="487"/>
      <c r="AJ69" s="488"/>
      <c r="AK69" s="488"/>
      <c r="AL69" s="489"/>
      <c r="AM69" s="487"/>
      <c r="AN69" s="488"/>
      <c r="AO69" s="488"/>
      <c r="AP69" s="862"/>
    </row>
    <row r="70" spans="1:43" x14ac:dyDescent="0.2">
      <c r="A70" s="435" t="s">
        <v>219</v>
      </c>
      <c r="B70" s="425"/>
      <c r="C70" s="374" t="s">
        <v>589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6"/>
      <c r="AC70" s="482" t="s">
        <v>340</v>
      </c>
      <c r="AD70" s="483"/>
      <c r="AE70" s="456">
        <f>SUM(AE65:AH69)</f>
        <v>0</v>
      </c>
      <c r="AF70" s="457"/>
      <c r="AG70" s="457"/>
      <c r="AH70" s="458"/>
      <c r="AI70" s="456">
        <f t="shared" ref="AI70" si="6">SUM(AI65:AL69)</f>
        <v>0</v>
      </c>
      <c r="AJ70" s="457"/>
      <c r="AK70" s="457"/>
      <c r="AL70" s="458"/>
      <c r="AM70" s="456">
        <f t="shared" ref="AM70" si="7">SUM(AM65:AP69)</f>
        <v>0</v>
      </c>
      <c r="AN70" s="457"/>
      <c r="AO70" s="457"/>
      <c r="AP70" s="863"/>
    </row>
    <row r="71" spans="1:43" ht="15.75" x14ac:dyDescent="0.2">
      <c r="A71" s="835" t="s">
        <v>220</v>
      </c>
      <c r="B71" s="836"/>
      <c r="C71" s="848" t="s">
        <v>590</v>
      </c>
      <c r="D71" s="849"/>
      <c r="E71" s="849"/>
      <c r="F71" s="849"/>
      <c r="G71" s="849"/>
      <c r="H71" s="849"/>
      <c r="I71" s="849"/>
      <c r="J71" s="849"/>
      <c r="K71" s="849"/>
      <c r="L71" s="849"/>
      <c r="M71" s="849"/>
      <c r="N71" s="849"/>
      <c r="O71" s="849"/>
      <c r="P71" s="849"/>
      <c r="Q71" s="849"/>
      <c r="R71" s="849"/>
      <c r="S71" s="849"/>
      <c r="T71" s="849"/>
      <c r="U71" s="849"/>
      <c r="V71" s="849"/>
      <c r="W71" s="849"/>
      <c r="X71" s="849"/>
      <c r="Y71" s="849"/>
      <c r="Z71" s="849"/>
      <c r="AA71" s="849"/>
      <c r="AB71" s="850"/>
      <c r="AC71" s="871" t="s">
        <v>341</v>
      </c>
      <c r="AD71" s="872"/>
      <c r="AE71" s="824">
        <f>AE20+AE26+AE40+AE52+AE58+AE64+AE70</f>
        <v>0</v>
      </c>
      <c r="AF71" s="825"/>
      <c r="AG71" s="825"/>
      <c r="AH71" s="826"/>
      <c r="AI71" s="824">
        <f t="shared" ref="AI71" si="8">AI20+AI26+AI40+AI52+AI58+AI64+AI70</f>
        <v>0</v>
      </c>
      <c r="AJ71" s="825"/>
      <c r="AK71" s="825"/>
      <c r="AL71" s="826"/>
      <c r="AM71" s="824">
        <f t="shared" ref="AM71" si="9">AM20+AM26+AM40+AM52+AM58+AM64+AM70</f>
        <v>19942364</v>
      </c>
      <c r="AN71" s="825"/>
      <c r="AO71" s="825"/>
      <c r="AP71" s="870"/>
      <c r="AQ71" s="180"/>
    </row>
    <row r="72" spans="1:43" x14ac:dyDescent="0.2">
      <c r="A72" s="436" t="s">
        <v>221</v>
      </c>
      <c r="B72" s="424"/>
      <c r="C72" s="324" t="s">
        <v>591</v>
      </c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5"/>
      <c r="AB72" s="326"/>
      <c r="AC72" s="303" t="s">
        <v>342</v>
      </c>
      <c r="AD72" s="304"/>
      <c r="AE72" s="487">
        <v>0</v>
      </c>
      <c r="AF72" s="488"/>
      <c r="AG72" s="488"/>
      <c r="AH72" s="489"/>
      <c r="AI72" s="487"/>
      <c r="AJ72" s="488"/>
      <c r="AK72" s="488"/>
      <c r="AL72" s="489"/>
      <c r="AM72" s="487"/>
      <c r="AN72" s="488"/>
      <c r="AO72" s="488"/>
      <c r="AP72" s="862"/>
    </row>
    <row r="73" spans="1:43" x14ac:dyDescent="0.2">
      <c r="A73" s="436" t="s">
        <v>222</v>
      </c>
      <c r="B73" s="424"/>
      <c r="C73" s="300" t="s">
        <v>343</v>
      </c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2"/>
      <c r="AC73" s="303" t="s">
        <v>344</v>
      </c>
      <c r="AD73" s="304"/>
      <c r="AE73" s="487">
        <v>0</v>
      </c>
      <c r="AF73" s="488"/>
      <c r="AG73" s="488"/>
      <c r="AH73" s="489"/>
      <c r="AI73" s="487"/>
      <c r="AJ73" s="488"/>
      <c r="AK73" s="488"/>
      <c r="AL73" s="489"/>
      <c r="AM73" s="487"/>
      <c r="AN73" s="488"/>
      <c r="AO73" s="488"/>
      <c r="AP73" s="862"/>
    </row>
    <row r="74" spans="1:43" x14ac:dyDescent="0.2">
      <c r="A74" s="436" t="s">
        <v>223</v>
      </c>
      <c r="B74" s="424"/>
      <c r="C74" s="324" t="s">
        <v>592</v>
      </c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5"/>
      <c r="AB74" s="326"/>
      <c r="AC74" s="303" t="s">
        <v>345</v>
      </c>
      <c r="AD74" s="304"/>
      <c r="AE74" s="487">
        <v>0</v>
      </c>
      <c r="AF74" s="488"/>
      <c r="AG74" s="488"/>
      <c r="AH74" s="489"/>
      <c r="AI74" s="487"/>
      <c r="AJ74" s="488"/>
      <c r="AK74" s="488"/>
      <c r="AL74" s="489"/>
      <c r="AM74" s="487"/>
      <c r="AN74" s="488"/>
      <c r="AO74" s="488"/>
      <c r="AP74" s="862"/>
    </row>
    <row r="75" spans="1:43" x14ac:dyDescent="0.2">
      <c r="A75" s="435" t="s">
        <v>224</v>
      </c>
      <c r="B75" s="425"/>
      <c r="C75" s="374" t="s">
        <v>595</v>
      </c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6"/>
      <c r="AC75" s="333" t="s">
        <v>346</v>
      </c>
      <c r="AD75" s="334"/>
      <c r="AE75" s="456">
        <f>SUM(AE72:AH74)</f>
        <v>0</v>
      </c>
      <c r="AF75" s="457"/>
      <c r="AG75" s="457"/>
      <c r="AH75" s="458"/>
      <c r="AI75" s="456">
        <f t="shared" ref="AI75" si="10">SUM(AI72:AL74)</f>
        <v>0</v>
      </c>
      <c r="AJ75" s="457"/>
      <c r="AK75" s="457"/>
      <c r="AL75" s="458"/>
      <c r="AM75" s="456">
        <f t="shared" ref="AM75" si="11">SUM(AM72:AP74)</f>
        <v>0</v>
      </c>
      <c r="AN75" s="457"/>
      <c r="AO75" s="457"/>
      <c r="AP75" s="863"/>
    </row>
    <row r="76" spans="1:43" x14ac:dyDescent="0.2">
      <c r="A76" s="436" t="s">
        <v>225</v>
      </c>
      <c r="B76" s="424"/>
      <c r="C76" s="300" t="s">
        <v>347</v>
      </c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2"/>
      <c r="AC76" s="303" t="s">
        <v>348</v>
      </c>
      <c r="AD76" s="304"/>
      <c r="AE76" s="487">
        <v>0</v>
      </c>
      <c r="AF76" s="488"/>
      <c r="AG76" s="488"/>
      <c r="AH76" s="489"/>
      <c r="AI76" s="487"/>
      <c r="AJ76" s="488"/>
      <c r="AK76" s="488"/>
      <c r="AL76" s="489"/>
      <c r="AM76" s="487"/>
      <c r="AN76" s="488"/>
      <c r="AO76" s="488"/>
      <c r="AP76" s="862"/>
    </row>
    <row r="77" spans="1:43" x14ac:dyDescent="0.2">
      <c r="A77" s="436" t="s">
        <v>226</v>
      </c>
      <c r="B77" s="424"/>
      <c r="C77" s="324" t="s">
        <v>593</v>
      </c>
      <c r="D77" s="325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6"/>
      <c r="AC77" s="303" t="s">
        <v>349</v>
      </c>
      <c r="AD77" s="304"/>
      <c r="AE77" s="487">
        <v>0</v>
      </c>
      <c r="AF77" s="488"/>
      <c r="AG77" s="488"/>
      <c r="AH77" s="489"/>
      <c r="AI77" s="487"/>
      <c r="AJ77" s="488"/>
      <c r="AK77" s="488"/>
      <c r="AL77" s="489"/>
      <c r="AM77" s="487"/>
      <c r="AN77" s="488"/>
      <c r="AO77" s="488"/>
      <c r="AP77" s="862"/>
    </row>
    <row r="78" spans="1:43" x14ac:dyDescent="0.2">
      <c r="A78" s="436" t="s">
        <v>227</v>
      </c>
      <c r="B78" s="424"/>
      <c r="C78" s="300" t="s">
        <v>350</v>
      </c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2"/>
      <c r="AC78" s="303" t="s">
        <v>351</v>
      </c>
      <c r="AD78" s="304"/>
      <c r="AE78" s="487">
        <v>0</v>
      </c>
      <c r="AF78" s="488"/>
      <c r="AG78" s="488"/>
      <c r="AH78" s="489"/>
      <c r="AI78" s="487"/>
      <c r="AJ78" s="488"/>
      <c r="AK78" s="488"/>
      <c r="AL78" s="489"/>
      <c r="AM78" s="487"/>
      <c r="AN78" s="488"/>
      <c r="AO78" s="488"/>
      <c r="AP78" s="862"/>
    </row>
    <row r="79" spans="1:43" x14ac:dyDescent="0.2">
      <c r="A79" s="436" t="s">
        <v>228</v>
      </c>
      <c r="B79" s="424"/>
      <c r="C79" s="324" t="s">
        <v>594</v>
      </c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6"/>
      <c r="AC79" s="303" t="s">
        <v>352</v>
      </c>
      <c r="AD79" s="304"/>
      <c r="AE79" s="487">
        <v>0</v>
      </c>
      <c r="AF79" s="488"/>
      <c r="AG79" s="488"/>
      <c r="AH79" s="489"/>
      <c r="AI79" s="487"/>
      <c r="AJ79" s="488"/>
      <c r="AK79" s="488"/>
      <c r="AL79" s="489"/>
      <c r="AM79" s="487"/>
      <c r="AN79" s="488"/>
      <c r="AO79" s="488"/>
      <c r="AP79" s="862"/>
    </row>
    <row r="80" spans="1:43" x14ac:dyDescent="0.2">
      <c r="A80" s="435" t="s">
        <v>229</v>
      </c>
      <c r="B80" s="425"/>
      <c r="C80" s="330" t="s">
        <v>596</v>
      </c>
      <c r="D80" s="331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2"/>
      <c r="AC80" s="333" t="s">
        <v>353</v>
      </c>
      <c r="AD80" s="334"/>
      <c r="AE80" s="456">
        <f>SUM(AE76:AH79)</f>
        <v>0</v>
      </c>
      <c r="AF80" s="457"/>
      <c r="AG80" s="457"/>
      <c r="AH80" s="458"/>
      <c r="AI80" s="456">
        <f t="shared" ref="AI80" si="12">SUM(AI76:AL79)</f>
        <v>0</v>
      </c>
      <c r="AJ80" s="457"/>
      <c r="AK80" s="457"/>
      <c r="AL80" s="458"/>
      <c r="AM80" s="456">
        <f t="shared" ref="AM80" si="13">SUM(AM76:AP79)</f>
        <v>0</v>
      </c>
      <c r="AN80" s="457"/>
      <c r="AO80" s="457"/>
      <c r="AP80" s="863"/>
    </row>
    <row r="81" spans="1:44" x14ac:dyDescent="0.2">
      <c r="A81" s="436" t="s">
        <v>230</v>
      </c>
      <c r="B81" s="424"/>
      <c r="C81" s="300" t="s">
        <v>354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2"/>
      <c r="AC81" s="303" t="s">
        <v>355</v>
      </c>
      <c r="AD81" s="304"/>
      <c r="AE81" s="487">
        <v>0</v>
      </c>
      <c r="AF81" s="488"/>
      <c r="AG81" s="488"/>
      <c r="AH81" s="489"/>
      <c r="AI81" s="487">
        <v>0</v>
      </c>
      <c r="AJ81" s="488"/>
      <c r="AK81" s="488"/>
      <c r="AL81" s="489"/>
      <c r="AM81" s="487">
        <v>0</v>
      </c>
      <c r="AN81" s="488"/>
      <c r="AO81" s="488"/>
      <c r="AP81" s="862"/>
    </row>
    <row r="82" spans="1:44" x14ac:dyDescent="0.2">
      <c r="A82" s="436" t="s">
        <v>231</v>
      </c>
      <c r="B82" s="424"/>
      <c r="C82" s="300" t="s">
        <v>356</v>
      </c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2"/>
      <c r="AC82" s="303" t="s">
        <v>357</v>
      </c>
      <c r="AD82" s="304"/>
      <c r="AE82" s="487">
        <v>0</v>
      </c>
      <c r="AF82" s="488"/>
      <c r="AG82" s="488"/>
      <c r="AH82" s="489"/>
      <c r="AI82" s="487"/>
      <c r="AJ82" s="488"/>
      <c r="AK82" s="488"/>
      <c r="AL82" s="489"/>
      <c r="AM82" s="487"/>
      <c r="AN82" s="488"/>
      <c r="AO82" s="488"/>
      <c r="AP82" s="862"/>
    </row>
    <row r="83" spans="1:44" x14ac:dyDescent="0.2">
      <c r="A83" s="435" t="s">
        <v>232</v>
      </c>
      <c r="B83" s="425"/>
      <c r="C83" s="374" t="s">
        <v>598</v>
      </c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6"/>
      <c r="AC83" s="333" t="s">
        <v>358</v>
      </c>
      <c r="AD83" s="334"/>
      <c r="AE83" s="456">
        <f>SUM(AE81:AH82)</f>
        <v>0</v>
      </c>
      <c r="AF83" s="457"/>
      <c r="AG83" s="457"/>
      <c r="AH83" s="458"/>
      <c r="AI83" s="456">
        <v>0</v>
      </c>
      <c r="AJ83" s="457"/>
      <c r="AK83" s="457"/>
      <c r="AL83" s="458"/>
      <c r="AM83" s="827">
        <v>394002</v>
      </c>
      <c r="AN83" s="828"/>
      <c r="AO83" s="828"/>
      <c r="AP83" s="873"/>
      <c r="AQ83" s="136"/>
    </row>
    <row r="84" spans="1:44" x14ac:dyDescent="0.2">
      <c r="A84" s="436" t="s">
        <v>233</v>
      </c>
      <c r="B84" s="424"/>
      <c r="C84" s="324" t="s">
        <v>359</v>
      </c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6"/>
      <c r="AC84" s="303" t="s">
        <v>360</v>
      </c>
      <c r="AD84" s="304"/>
      <c r="AE84" s="487">
        <v>0</v>
      </c>
      <c r="AF84" s="488"/>
      <c r="AG84" s="488"/>
      <c r="AH84" s="489"/>
      <c r="AI84" s="487"/>
      <c r="AJ84" s="488"/>
      <c r="AK84" s="488"/>
      <c r="AL84" s="489"/>
      <c r="AM84" s="487"/>
      <c r="AN84" s="488"/>
      <c r="AO84" s="488"/>
      <c r="AP84" s="862"/>
    </row>
    <row r="85" spans="1:44" x14ac:dyDescent="0.2">
      <c r="A85" s="436" t="s">
        <v>234</v>
      </c>
      <c r="B85" s="424"/>
      <c r="C85" s="324" t="s">
        <v>361</v>
      </c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6"/>
      <c r="AC85" s="303" t="s">
        <v>362</v>
      </c>
      <c r="AD85" s="304"/>
      <c r="AE85" s="487">
        <v>0</v>
      </c>
      <c r="AF85" s="488"/>
      <c r="AG85" s="488"/>
      <c r="AH85" s="489"/>
      <c r="AI85" s="487"/>
      <c r="AJ85" s="488"/>
      <c r="AK85" s="488"/>
      <c r="AL85" s="489"/>
      <c r="AM85" s="487"/>
      <c r="AN85" s="488"/>
      <c r="AO85" s="488"/>
      <c r="AP85" s="862"/>
    </row>
    <row r="86" spans="1:44" x14ac:dyDescent="0.2">
      <c r="A86" s="436" t="s">
        <v>235</v>
      </c>
      <c r="B86" s="424"/>
      <c r="C86" s="324" t="s">
        <v>363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5"/>
      <c r="AB86" s="326"/>
      <c r="AC86" s="333" t="s">
        <v>364</v>
      </c>
      <c r="AD86" s="334"/>
      <c r="AE86" s="866">
        <v>15112657</v>
      </c>
      <c r="AF86" s="867"/>
      <c r="AG86" s="867"/>
      <c r="AH86" s="868"/>
      <c r="AI86" s="866">
        <v>35403980</v>
      </c>
      <c r="AJ86" s="867"/>
      <c r="AK86" s="867"/>
      <c r="AL86" s="868"/>
      <c r="AM86" s="866">
        <v>31474381</v>
      </c>
      <c r="AN86" s="867"/>
      <c r="AO86" s="867"/>
      <c r="AP86" s="869"/>
      <c r="AQ86" s="180">
        <f>SUM(AE86:AP86)</f>
        <v>81991018</v>
      </c>
      <c r="AR86" s="182"/>
    </row>
    <row r="87" spans="1:44" x14ac:dyDescent="0.2">
      <c r="A87" s="436" t="s">
        <v>236</v>
      </c>
      <c r="B87" s="424"/>
      <c r="C87" s="324" t="s">
        <v>597</v>
      </c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6"/>
      <c r="AC87" s="303" t="s">
        <v>365</v>
      </c>
      <c r="AD87" s="304"/>
      <c r="AE87" s="487">
        <v>0</v>
      </c>
      <c r="AF87" s="488"/>
      <c r="AG87" s="488"/>
      <c r="AH87" s="489"/>
      <c r="AI87" s="487"/>
      <c r="AJ87" s="488"/>
      <c r="AK87" s="488"/>
      <c r="AL87" s="489"/>
      <c r="AM87" s="487"/>
      <c r="AN87" s="488"/>
      <c r="AO87" s="488"/>
      <c r="AP87" s="862"/>
      <c r="AQ87" s="136"/>
    </row>
    <row r="88" spans="1:44" x14ac:dyDescent="0.2">
      <c r="A88" s="436" t="s">
        <v>237</v>
      </c>
      <c r="B88" s="424"/>
      <c r="C88" s="300" t="s">
        <v>366</v>
      </c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2"/>
      <c r="AC88" s="303" t="s">
        <v>367</v>
      </c>
      <c r="AD88" s="304"/>
      <c r="AE88" s="487">
        <v>0</v>
      </c>
      <c r="AF88" s="488"/>
      <c r="AG88" s="488"/>
      <c r="AH88" s="489"/>
      <c r="AI88" s="487"/>
      <c r="AJ88" s="488"/>
      <c r="AK88" s="488"/>
      <c r="AL88" s="489"/>
      <c r="AM88" s="487"/>
      <c r="AN88" s="488"/>
      <c r="AO88" s="488"/>
      <c r="AP88" s="862"/>
    </row>
    <row r="89" spans="1:44" x14ac:dyDescent="0.2">
      <c r="A89" s="436" t="s">
        <v>238</v>
      </c>
      <c r="B89" s="424"/>
      <c r="C89" s="300" t="s">
        <v>602</v>
      </c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2"/>
      <c r="AC89" s="303" t="s">
        <v>600</v>
      </c>
      <c r="AD89" s="304"/>
      <c r="AE89" s="487">
        <v>0</v>
      </c>
      <c r="AF89" s="488"/>
      <c r="AG89" s="488"/>
      <c r="AH89" s="489"/>
      <c r="AI89" s="487"/>
      <c r="AJ89" s="488"/>
      <c r="AK89" s="488"/>
      <c r="AL89" s="489"/>
      <c r="AM89" s="487"/>
      <c r="AN89" s="488"/>
      <c r="AO89" s="488"/>
      <c r="AP89" s="862"/>
    </row>
    <row r="90" spans="1:44" x14ac:dyDescent="0.2">
      <c r="A90" s="436" t="s">
        <v>239</v>
      </c>
      <c r="B90" s="424"/>
      <c r="C90" s="300" t="s">
        <v>603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2"/>
      <c r="AC90" s="303" t="s">
        <v>601</v>
      </c>
      <c r="AD90" s="304"/>
      <c r="AE90" s="487">
        <v>0</v>
      </c>
      <c r="AF90" s="488"/>
      <c r="AG90" s="488"/>
      <c r="AH90" s="489"/>
      <c r="AI90" s="487"/>
      <c r="AJ90" s="488"/>
      <c r="AK90" s="488"/>
      <c r="AL90" s="489"/>
      <c r="AM90" s="487"/>
      <c r="AN90" s="488"/>
      <c r="AO90" s="488"/>
      <c r="AP90" s="862"/>
    </row>
    <row r="91" spans="1:44" x14ac:dyDescent="0.2">
      <c r="A91" s="435" t="s">
        <v>240</v>
      </c>
      <c r="B91" s="425"/>
      <c r="C91" s="374" t="s">
        <v>605</v>
      </c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6"/>
      <c r="AC91" s="333" t="s">
        <v>599</v>
      </c>
      <c r="AD91" s="334"/>
      <c r="AE91" s="686">
        <f>SUM(AE89:AH90)</f>
        <v>0</v>
      </c>
      <c r="AF91" s="687"/>
      <c r="AG91" s="687"/>
      <c r="AH91" s="688"/>
      <c r="AI91" s="686">
        <f t="shared" ref="AI91" si="14">SUM(AI89:AL90)</f>
        <v>0</v>
      </c>
      <c r="AJ91" s="687"/>
      <c r="AK91" s="687"/>
      <c r="AL91" s="688"/>
      <c r="AM91" s="686">
        <f t="shared" ref="AM91" si="15">SUM(AM89:AP90)</f>
        <v>0</v>
      </c>
      <c r="AN91" s="687"/>
      <c r="AO91" s="687"/>
      <c r="AP91" s="874"/>
    </row>
    <row r="92" spans="1:44" x14ac:dyDescent="0.2">
      <c r="A92" s="435" t="s">
        <v>473</v>
      </c>
      <c r="B92" s="425"/>
      <c r="C92" s="374" t="s">
        <v>604</v>
      </c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6"/>
      <c r="AC92" s="333" t="s">
        <v>368</v>
      </c>
      <c r="AD92" s="334"/>
      <c r="AE92" s="875">
        <f>SUM(AE86)</f>
        <v>15112657</v>
      </c>
      <c r="AF92" s="876"/>
      <c r="AG92" s="876"/>
      <c r="AH92" s="877"/>
      <c r="AI92" s="875">
        <f>SUM(AI86)</f>
        <v>35403980</v>
      </c>
      <c r="AJ92" s="876"/>
      <c r="AK92" s="876"/>
      <c r="AL92" s="877"/>
      <c r="AM92" s="875">
        <f>SUM(AM83,AM86)</f>
        <v>31868383</v>
      </c>
      <c r="AN92" s="876"/>
      <c r="AO92" s="876"/>
      <c r="AP92" s="878"/>
    </row>
    <row r="93" spans="1:44" x14ac:dyDescent="0.2">
      <c r="A93" s="436" t="s">
        <v>474</v>
      </c>
      <c r="B93" s="424"/>
      <c r="C93" s="300" t="s">
        <v>748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2"/>
      <c r="AC93" s="303" t="s">
        <v>370</v>
      </c>
      <c r="AD93" s="304"/>
      <c r="AE93" s="487">
        <v>0</v>
      </c>
      <c r="AF93" s="488"/>
      <c r="AG93" s="488"/>
      <c r="AH93" s="489"/>
      <c r="AI93" s="487"/>
      <c r="AJ93" s="488"/>
      <c r="AK93" s="488"/>
      <c r="AL93" s="489"/>
      <c r="AM93" s="487"/>
      <c r="AN93" s="488"/>
      <c r="AO93" s="488"/>
      <c r="AP93" s="862"/>
    </row>
    <row r="94" spans="1:44" x14ac:dyDescent="0.2">
      <c r="A94" s="436" t="s">
        <v>475</v>
      </c>
      <c r="B94" s="424"/>
      <c r="C94" s="300" t="s">
        <v>371</v>
      </c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2"/>
      <c r="AC94" s="303" t="s">
        <v>372</v>
      </c>
      <c r="AD94" s="304"/>
      <c r="AE94" s="487">
        <v>0</v>
      </c>
      <c r="AF94" s="488"/>
      <c r="AG94" s="488"/>
      <c r="AH94" s="489"/>
      <c r="AI94" s="487"/>
      <c r="AJ94" s="488"/>
      <c r="AK94" s="488"/>
      <c r="AL94" s="489"/>
      <c r="AM94" s="487"/>
      <c r="AN94" s="488"/>
      <c r="AO94" s="488"/>
      <c r="AP94" s="862"/>
    </row>
    <row r="95" spans="1:44" x14ac:dyDescent="0.2">
      <c r="A95" s="436" t="s">
        <v>476</v>
      </c>
      <c r="B95" s="424"/>
      <c r="C95" s="324" t="s">
        <v>373</v>
      </c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5"/>
      <c r="S95" s="325"/>
      <c r="T95" s="325"/>
      <c r="U95" s="325"/>
      <c r="V95" s="325"/>
      <c r="W95" s="325"/>
      <c r="X95" s="325"/>
      <c r="Y95" s="325"/>
      <c r="Z95" s="325"/>
      <c r="AA95" s="325"/>
      <c r="AB95" s="326"/>
      <c r="AC95" s="303" t="s">
        <v>374</v>
      </c>
      <c r="AD95" s="304"/>
      <c r="AE95" s="487">
        <v>0</v>
      </c>
      <c r="AF95" s="488"/>
      <c r="AG95" s="488"/>
      <c r="AH95" s="489"/>
      <c r="AI95" s="487"/>
      <c r="AJ95" s="488"/>
      <c r="AK95" s="488"/>
      <c r="AL95" s="489"/>
      <c r="AM95" s="487"/>
      <c r="AN95" s="488"/>
      <c r="AO95" s="488"/>
      <c r="AP95" s="862"/>
    </row>
    <row r="96" spans="1:44" x14ac:dyDescent="0.2">
      <c r="A96" s="436" t="s">
        <v>477</v>
      </c>
      <c r="B96" s="424"/>
      <c r="C96" s="324" t="s">
        <v>608</v>
      </c>
      <c r="D96" s="325"/>
      <c r="E96" s="325"/>
      <c r="F96" s="325"/>
      <c r="G96" s="325"/>
      <c r="H96" s="325"/>
      <c r="I96" s="325"/>
      <c r="J96" s="325"/>
      <c r="K96" s="325"/>
      <c r="L96" s="325"/>
      <c r="M96" s="325"/>
      <c r="N96" s="325"/>
      <c r="O96" s="325"/>
      <c r="P96" s="325"/>
      <c r="Q96" s="325"/>
      <c r="R96" s="325"/>
      <c r="S96" s="325"/>
      <c r="T96" s="325"/>
      <c r="U96" s="325"/>
      <c r="V96" s="325"/>
      <c r="W96" s="325"/>
      <c r="X96" s="325"/>
      <c r="Y96" s="325"/>
      <c r="Z96" s="325"/>
      <c r="AA96" s="325"/>
      <c r="AB96" s="326"/>
      <c r="AC96" s="303" t="s">
        <v>375</v>
      </c>
      <c r="AD96" s="304"/>
      <c r="AE96" s="487">
        <v>0</v>
      </c>
      <c r="AF96" s="488"/>
      <c r="AG96" s="488"/>
      <c r="AH96" s="489"/>
      <c r="AI96" s="487"/>
      <c r="AJ96" s="488"/>
      <c r="AK96" s="488"/>
      <c r="AL96" s="489"/>
      <c r="AM96" s="487"/>
      <c r="AN96" s="488"/>
      <c r="AO96" s="488"/>
      <c r="AP96" s="862"/>
    </row>
    <row r="97" spans="1:44" x14ac:dyDescent="0.2">
      <c r="A97" s="436" t="s">
        <v>478</v>
      </c>
      <c r="B97" s="424"/>
      <c r="C97" s="324" t="s">
        <v>607</v>
      </c>
      <c r="D97" s="325"/>
      <c r="E97" s="325"/>
      <c r="F97" s="325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W97" s="325"/>
      <c r="X97" s="325"/>
      <c r="Y97" s="325"/>
      <c r="Z97" s="325"/>
      <c r="AA97" s="325"/>
      <c r="AB97" s="326"/>
      <c r="AC97" s="303" t="s">
        <v>609</v>
      </c>
      <c r="AD97" s="304"/>
      <c r="AE97" s="487">
        <v>0</v>
      </c>
      <c r="AF97" s="488"/>
      <c r="AG97" s="488"/>
      <c r="AH97" s="489"/>
      <c r="AI97" s="487"/>
      <c r="AJ97" s="488"/>
      <c r="AK97" s="488"/>
      <c r="AL97" s="489"/>
      <c r="AM97" s="487"/>
      <c r="AN97" s="488"/>
      <c r="AO97" s="488"/>
      <c r="AP97" s="862"/>
    </row>
    <row r="98" spans="1:44" x14ac:dyDescent="0.2">
      <c r="A98" s="435" t="s">
        <v>479</v>
      </c>
      <c r="B98" s="425"/>
      <c r="C98" s="330" t="s">
        <v>606</v>
      </c>
      <c r="D98" s="331"/>
      <c r="E98" s="331"/>
      <c r="F98" s="331"/>
      <c r="G98" s="331"/>
      <c r="H98" s="331"/>
      <c r="I98" s="331"/>
      <c r="J98" s="331"/>
      <c r="K98" s="331"/>
      <c r="L98" s="331"/>
      <c r="M98" s="331"/>
      <c r="N98" s="331"/>
      <c r="O98" s="331"/>
      <c r="P98" s="331"/>
      <c r="Q98" s="331"/>
      <c r="R98" s="331"/>
      <c r="S98" s="331"/>
      <c r="T98" s="331"/>
      <c r="U98" s="331"/>
      <c r="V98" s="331"/>
      <c r="W98" s="331"/>
      <c r="X98" s="331"/>
      <c r="Y98" s="331"/>
      <c r="Z98" s="331"/>
      <c r="AA98" s="331"/>
      <c r="AB98" s="332"/>
      <c r="AC98" s="333" t="s">
        <v>376</v>
      </c>
      <c r="AD98" s="334"/>
      <c r="AE98" s="456">
        <f>SUM(AE93:AH97)</f>
        <v>0</v>
      </c>
      <c r="AF98" s="457"/>
      <c r="AG98" s="457"/>
      <c r="AH98" s="458"/>
      <c r="AI98" s="456">
        <f t="shared" ref="AI98" si="16">SUM(AI93:AL97)</f>
        <v>0</v>
      </c>
      <c r="AJ98" s="457"/>
      <c r="AK98" s="457"/>
      <c r="AL98" s="458"/>
      <c r="AM98" s="456">
        <f t="shared" ref="AM98" si="17">SUM(AM93:AP97)</f>
        <v>0</v>
      </c>
      <c r="AN98" s="457"/>
      <c r="AO98" s="457"/>
      <c r="AP98" s="863"/>
    </row>
    <row r="99" spans="1:44" x14ac:dyDescent="0.2">
      <c r="A99" s="436" t="s">
        <v>480</v>
      </c>
      <c r="B99" s="424"/>
      <c r="C99" s="300" t="s">
        <v>377</v>
      </c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2"/>
      <c r="AC99" s="303" t="s">
        <v>378</v>
      </c>
      <c r="AD99" s="304"/>
      <c r="AE99" s="487">
        <v>0</v>
      </c>
      <c r="AF99" s="488"/>
      <c r="AG99" s="488"/>
      <c r="AH99" s="489"/>
      <c r="AI99" s="487"/>
      <c r="AJ99" s="488"/>
      <c r="AK99" s="488"/>
      <c r="AL99" s="489"/>
      <c r="AM99" s="487"/>
      <c r="AN99" s="488"/>
      <c r="AO99" s="488"/>
      <c r="AP99" s="862"/>
    </row>
    <row r="100" spans="1:44" x14ac:dyDescent="0.2">
      <c r="A100" s="436" t="s">
        <v>481</v>
      </c>
      <c r="B100" s="424"/>
      <c r="C100" s="300" t="s">
        <v>613</v>
      </c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2"/>
      <c r="AC100" s="303" t="s">
        <v>611</v>
      </c>
      <c r="AD100" s="304"/>
      <c r="AE100" s="487">
        <v>0</v>
      </c>
      <c r="AF100" s="488"/>
      <c r="AG100" s="488"/>
      <c r="AH100" s="489"/>
      <c r="AI100" s="487"/>
      <c r="AJ100" s="488"/>
      <c r="AK100" s="488"/>
      <c r="AL100" s="489"/>
      <c r="AM100" s="487"/>
      <c r="AN100" s="488"/>
      <c r="AO100" s="488"/>
      <c r="AP100" s="862"/>
    </row>
    <row r="101" spans="1:44" ht="15.75" x14ac:dyDescent="0.2">
      <c r="A101" s="835" t="s">
        <v>482</v>
      </c>
      <c r="B101" s="836"/>
      <c r="C101" s="819" t="s">
        <v>612</v>
      </c>
      <c r="D101" s="820"/>
      <c r="E101" s="820"/>
      <c r="F101" s="820"/>
      <c r="G101" s="820"/>
      <c r="H101" s="820"/>
      <c r="I101" s="820"/>
      <c r="J101" s="820"/>
      <c r="K101" s="820"/>
      <c r="L101" s="820"/>
      <c r="M101" s="820"/>
      <c r="N101" s="820"/>
      <c r="O101" s="820"/>
      <c r="P101" s="820"/>
      <c r="Q101" s="820"/>
      <c r="R101" s="820"/>
      <c r="S101" s="820"/>
      <c r="T101" s="820"/>
      <c r="U101" s="820"/>
      <c r="V101" s="820"/>
      <c r="W101" s="820"/>
      <c r="X101" s="820"/>
      <c r="Y101" s="820"/>
      <c r="Z101" s="820"/>
      <c r="AA101" s="820"/>
      <c r="AB101" s="821"/>
      <c r="AC101" s="880" t="s">
        <v>379</v>
      </c>
      <c r="AD101" s="881"/>
      <c r="AE101" s="824">
        <f>SUM(AE92,AE98:AH100)</f>
        <v>15112657</v>
      </c>
      <c r="AF101" s="825"/>
      <c r="AG101" s="825"/>
      <c r="AH101" s="826"/>
      <c r="AI101" s="824">
        <f t="shared" ref="AI101" si="18">AI92+AI98+AI100+AI99</f>
        <v>35403980</v>
      </c>
      <c r="AJ101" s="825"/>
      <c r="AK101" s="825"/>
      <c r="AL101" s="826"/>
      <c r="AM101" s="824">
        <f t="shared" ref="AM101" si="19">AM92+AM98+AM100+AM99</f>
        <v>31868383</v>
      </c>
      <c r="AN101" s="825"/>
      <c r="AO101" s="825"/>
      <c r="AP101" s="870"/>
      <c r="AQ101" s="136"/>
    </row>
    <row r="102" spans="1:44" ht="18" x14ac:dyDescent="0.2">
      <c r="A102" s="830" t="s">
        <v>483</v>
      </c>
      <c r="B102" s="831"/>
      <c r="C102" s="56" t="s">
        <v>610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8"/>
      <c r="AC102" s="15"/>
      <c r="AD102" s="16"/>
      <c r="AE102" s="832">
        <f>AE71+AE101</f>
        <v>15112657</v>
      </c>
      <c r="AF102" s="833"/>
      <c r="AG102" s="833"/>
      <c r="AH102" s="834"/>
      <c r="AI102" s="832">
        <f t="shared" ref="AI102" si="20">AI71+AI101</f>
        <v>35403980</v>
      </c>
      <c r="AJ102" s="833"/>
      <c r="AK102" s="833"/>
      <c r="AL102" s="834"/>
      <c r="AM102" s="832">
        <f t="shared" ref="AM102" si="21">AM71+AM101</f>
        <v>51810747</v>
      </c>
      <c r="AN102" s="833"/>
      <c r="AO102" s="833"/>
      <c r="AP102" s="879"/>
      <c r="AQ102" s="181">
        <f>SUM(AE102:AP102)</f>
        <v>102327384</v>
      </c>
      <c r="AR102" s="187"/>
    </row>
    <row r="103" spans="1:44" x14ac:dyDescent="0.2">
      <c r="A103" s="436" t="s">
        <v>484</v>
      </c>
      <c r="B103" s="424"/>
      <c r="C103" s="410" t="s">
        <v>20</v>
      </c>
      <c r="D103" s="411"/>
      <c r="E103" s="411"/>
      <c r="F103" s="411"/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  <c r="X103" s="411"/>
      <c r="Y103" s="411"/>
      <c r="Z103" s="411"/>
      <c r="AA103" s="411"/>
      <c r="AB103" s="412"/>
      <c r="AC103" s="746" t="s">
        <v>51</v>
      </c>
      <c r="AD103" s="747"/>
      <c r="AE103" s="686">
        <v>9575741</v>
      </c>
      <c r="AF103" s="687"/>
      <c r="AG103" s="687"/>
      <c r="AH103" s="688"/>
      <c r="AI103" s="686">
        <v>24552635</v>
      </c>
      <c r="AJ103" s="687"/>
      <c r="AK103" s="687"/>
      <c r="AL103" s="688"/>
      <c r="AM103" s="686">
        <v>13444718</v>
      </c>
      <c r="AN103" s="687"/>
      <c r="AO103" s="687"/>
      <c r="AP103" s="874"/>
      <c r="AQ103" s="180"/>
    </row>
    <row r="104" spans="1:44" x14ac:dyDescent="0.2">
      <c r="A104" s="436" t="s">
        <v>485</v>
      </c>
      <c r="B104" s="424"/>
      <c r="C104" s="410" t="s">
        <v>47</v>
      </c>
      <c r="D104" s="411"/>
      <c r="E104" s="411"/>
      <c r="F104" s="411"/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  <c r="X104" s="411"/>
      <c r="Y104" s="411"/>
      <c r="Z104" s="411"/>
      <c r="AA104" s="411"/>
      <c r="AB104" s="412"/>
      <c r="AC104" s="404" t="s">
        <v>50</v>
      </c>
      <c r="AD104" s="405"/>
      <c r="AE104" s="686">
        <v>304560</v>
      </c>
      <c r="AF104" s="687"/>
      <c r="AG104" s="687"/>
      <c r="AH104" s="688"/>
      <c r="AI104" s="686">
        <v>739680</v>
      </c>
      <c r="AJ104" s="687"/>
      <c r="AK104" s="687"/>
      <c r="AL104" s="688"/>
      <c r="AM104" s="686">
        <v>642900</v>
      </c>
      <c r="AN104" s="687"/>
      <c r="AO104" s="687"/>
      <c r="AP104" s="874"/>
      <c r="AQ104" s="136"/>
    </row>
    <row r="105" spans="1:44" x14ac:dyDescent="0.2">
      <c r="A105" s="436" t="s">
        <v>486</v>
      </c>
      <c r="B105" s="424"/>
      <c r="C105" s="410" t="s">
        <v>46</v>
      </c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  <c r="X105" s="411"/>
      <c r="Y105" s="411"/>
      <c r="Z105" s="411"/>
      <c r="AA105" s="411"/>
      <c r="AB105" s="412"/>
      <c r="AC105" s="391" t="s">
        <v>49</v>
      </c>
      <c r="AD105" s="392"/>
      <c r="AE105" s="686">
        <v>101956</v>
      </c>
      <c r="AF105" s="687"/>
      <c r="AG105" s="687"/>
      <c r="AH105" s="688"/>
      <c r="AI105" s="686">
        <v>234600</v>
      </c>
      <c r="AJ105" s="687"/>
      <c r="AK105" s="687"/>
      <c r="AL105" s="688"/>
      <c r="AM105" s="686">
        <v>223935</v>
      </c>
      <c r="AN105" s="687"/>
      <c r="AO105" s="687"/>
      <c r="AP105" s="874"/>
      <c r="AQ105" s="136"/>
    </row>
    <row r="106" spans="1:44" x14ac:dyDescent="0.2">
      <c r="A106" s="436" t="s">
        <v>487</v>
      </c>
      <c r="B106" s="424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404" t="s">
        <v>48</v>
      </c>
      <c r="AD106" s="405"/>
      <c r="AE106" s="686">
        <v>0</v>
      </c>
      <c r="AF106" s="687"/>
      <c r="AG106" s="687"/>
      <c r="AH106" s="688"/>
      <c r="AI106" s="686">
        <v>169299</v>
      </c>
      <c r="AJ106" s="687"/>
      <c r="AK106" s="687"/>
      <c r="AL106" s="688"/>
      <c r="AM106" s="686">
        <v>0</v>
      </c>
      <c r="AN106" s="687"/>
      <c r="AO106" s="687"/>
      <c r="AP106" s="874"/>
    </row>
    <row r="107" spans="1:44" x14ac:dyDescent="0.2">
      <c r="A107" s="436" t="s">
        <v>488</v>
      </c>
      <c r="B107" s="424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391" t="s">
        <v>45</v>
      </c>
      <c r="AD107" s="392"/>
      <c r="AE107" s="662">
        <v>0</v>
      </c>
      <c r="AF107" s="663"/>
      <c r="AG107" s="663"/>
      <c r="AH107" s="664"/>
      <c r="AI107" s="662">
        <v>0</v>
      </c>
      <c r="AJ107" s="663"/>
      <c r="AK107" s="663"/>
      <c r="AL107" s="664"/>
      <c r="AM107" s="662">
        <v>0</v>
      </c>
      <c r="AN107" s="663"/>
      <c r="AO107" s="663"/>
      <c r="AP107" s="882"/>
    </row>
    <row r="108" spans="1:44" x14ac:dyDescent="0.2">
      <c r="A108" s="436" t="s">
        <v>489</v>
      </c>
      <c r="B108" s="424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404" t="s">
        <v>44</v>
      </c>
      <c r="AD108" s="405"/>
      <c r="AE108" s="686">
        <v>0</v>
      </c>
      <c r="AF108" s="687"/>
      <c r="AG108" s="687"/>
      <c r="AH108" s="688"/>
      <c r="AI108" s="686">
        <v>0</v>
      </c>
      <c r="AJ108" s="687"/>
      <c r="AK108" s="687"/>
      <c r="AL108" s="688"/>
      <c r="AM108" s="662">
        <v>0</v>
      </c>
      <c r="AN108" s="663"/>
      <c r="AO108" s="663"/>
      <c r="AP108" s="882"/>
      <c r="AQ108" s="136"/>
    </row>
    <row r="109" spans="1:44" x14ac:dyDescent="0.2">
      <c r="A109" s="436" t="s">
        <v>490</v>
      </c>
      <c r="B109" s="424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404" t="s">
        <v>43</v>
      </c>
      <c r="AD109" s="405"/>
      <c r="AE109" s="686">
        <v>306900</v>
      </c>
      <c r="AF109" s="687"/>
      <c r="AG109" s="687"/>
      <c r="AH109" s="688"/>
      <c r="AI109" s="686">
        <v>693000</v>
      </c>
      <c r="AJ109" s="687"/>
      <c r="AK109" s="687"/>
      <c r="AL109" s="688"/>
      <c r="AM109" s="686">
        <v>594000</v>
      </c>
      <c r="AN109" s="687"/>
      <c r="AO109" s="687"/>
      <c r="AP109" s="874"/>
      <c r="AQ109" s="136"/>
    </row>
    <row r="110" spans="1:44" x14ac:dyDescent="0.2">
      <c r="A110" s="436" t="s">
        <v>491</v>
      </c>
      <c r="B110" s="424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391" t="s">
        <v>42</v>
      </c>
      <c r="AD110" s="392"/>
      <c r="AE110" s="662">
        <v>0</v>
      </c>
      <c r="AF110" s="663"/>
      <c r="AG110" s="663"/>
      <c r="AH110" s="664"/>
      <c r="AI110" s="662">
        <v>0</v>
      </c>
      <c r="AJ110" s="663"/>
      <c r="AK110" s="663"/>
      <c r="AL110" s="664"/>
      <c r="AM110" s="662">
        <v>0</v>
      </c>
      <c r="AN110" s="663"/>
      <c r="AO110" s="663"/>
      <c r="AP110" s="882"/>
    </row>
    <row r="111" spans="1:44" x14ac:dyDescent="0.2">
      <c r="A111" s="436" t="s">
        <v>492</v>
      </c>
      <c r="B111" s="424"/>
      <c r="C111" s="300" t="s">
        <v>18</v>
      </c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2"/>
      <c r="AC111" s="404" t="s">
        <v>40</v>
      </c>
      <c r="AD111" s="405"/>
      <c r="AE111" s="686">
        <v>4380</v>
      </c>
      <c r="AF111" s="687"/>
      <c r="AG111" s="687"/>
      <c r="AH111" s="688"/>
      <c r="AI111" s="686">
        <v>332570</v>
      </c>
      <c r="AJ111" s="687"/>
      <c r="AK111" s="687"/>
      <c r="AL111" s="688"/>
      <c r="AM111" s="686">
        <v>0</v>
      </c>
      <c r="AN111" s="687"/>
      <c r="AO111" s="687"/>
      <c r="AP111" s="874"/>
      <c r="AQ111" s="136"/>
    </row>
    <row r="112" spans="1:44" x14ac:dyDescent="0.2">
      <c r="A112" s="436" t="s">
        <v>493</v>
      </c>
      <c r="B112" s="424"/>
      <c r="C112" s="300" t="s">
        <v>37</v>
      </c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2"/>
      <c r="AC112" s="391" t="s">
        <v>39</v>
      </c>
      <c r="AD112" s="392"/>
      <c r="AE112" s="662">
        <v>0</v>
      </c>
      <c r="AF112" s="663"/>
      <c r="AG112" s="663"/>
      <c r="AH112" s="664"/>
      <c r="AI112" s="662">
        <v>0</v>
      </c>
      <c r="AJ112" s="663"/>
      <c r="AK112" s="663"/>
      <c r="AL112" s="664"/>
      <c r="AM112" s="662">
        <v>0</v>
      </c>
      <c r="AN112" s="663"/>
      <c r="AO112" s="663"/>
      <c r="AP112" s="882"/>
    </row>
    <row r="113" spans="1:46" x14ac:dyDescent="0.2">
      <c r="A113" s="436" t="s">
        <v>494</v>
      </c>
      <c r="B113" s="424"/>
      <c r="C113" s="300" t="s">
        <v>36</v>
      </c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2"/>
      <c r="AC113" s="391" t="s">
        <v>38</v>
      </c>
      <c r="AD113" s="392"/>
      <c r="AE113" s="662">
        <v>0</v>
      </c>
      <c r="AF113" s="663"/>
      <c r="AG113" s="663"/>
      <c r="AH113" s="664"/>
      <c r="AI113" s="662">
        <v>0</v>
      </c>
      <c r="AJ113" s="663"/>
      <c r="AK113" s="663"/>
      <c r="AL113" s="664"/>
      <c r="AM113" s="662">
        <v>0</v>
      </c>
      <c r="AN113" s="663"/>
      <c r="AO113" s="663"/>
      <c r="AP113" s="882"/>
    </row>
    <row r="114" spans="1:46" x14ac:dyDescent="0.2">
      <c r="A114" s="436" t="s">
        <v>495</v>
      </c>
      <c r="B114" s="424"/>
      <c r="C114" s="300" t="s">
        <v>35</v>
      </c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2"/>
      <c r="AC114" s="391" t="s">
        <v>34</v>
      </c>
      <c r="AD114" s="392"/>
      <c r="AE114" s="662">
        <v>0</v>
      </c>
      <c r="AF114" s="663"/>
      <c r="AG114" s="663"/>
      <c r="AH114" s="664"/>
      <c r="AI114" s="662">
        <v>0</v>
      </c>
      <c r="AJ114" s="663"/>
      <c r="AK114" s="663"/>
      <c r="AL114" s="664"/>
      <c r="AM114" s="662">
        <v>0</v>
      </c>
      <c r="AN114" s="663"/>
      <c r="AO114" s="663"/>
      <c r="AP114" s="882"/>
    </row>
    <row r="115" spans="1:46" x14ac:dyDescent="0.2">
      <c r="A115" s="436" t="s">
        <v>496</v>
      </c>
      <c r="B115" s="424"/>
      <c r="C115" s="300" t="s">
        <v>25</v>
      </c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2"/>
      <c r="AC115" s="391" t="s">
        <v>33</v>
      </c>
      <c r="AD115" s="392"/>
      <c r="AE115" s="686">
        <v>52021</v>
      </c>
      <c r="AF115" s="687"/>
      <c r="AG115" s="687"/>
      <c r="AH115" s="688"/>
      <c r="AI115" s="686">
        <v>242472</v>
      </c>
      <c r="AJ115" s="687"/>
      <c r="AK115" s="687"/>
      <c r="AL115" s="688"/>
      <c r="AM115" s="686">
        <v>74170</v>
      </c>
      <c r="AN115" s="687"/>
      <c r="AO115" s="687"/>
      <c r="AP115" s="874"/>
      <c r="AQ115" s="136"/>
    </row>
    <row r="116" spans="1:46" ht="20.25" x14ac:dyDescent="0.3">
      <c r="A116" s="435" t="s">
        <v>497</v>
      </c>
      <c r="B116" s="425"/>
      <c r="C116" s="437" t="s">
        <v>749</v>
      </c>
      <c r="D116" s="438"/>
      <c r="E116" s="438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  <c r="AA116" s="438"/>
      <c r="AB116" s="439"/>
      <c r="AC116" s="404" t="s">
        <v>27</v>
      </c>
      <c r="AD116" s="405"/>
      <c r="AE116" s="827">
        <f>SUM(AE103:AH115)</f>
        <v>10345558</v>
      </c>
      <c r="AF116" s="828"/>
      <c r="AG116" s="828"/>
      <c r="AH116" s="829"/>
      <c r="AI116" s="827">
        <f t="shared" ref="AI116" si="22">SUM(AI103:AL115)</f>
        <v>26964256</v>
      </c>
      <c r="AJ116" s="828"/>
      <c r="AK116" s="828"/>
      <c r="AL116" s="829"/>
      <c r="AM116" s="827">
        <f t="shared" ref="AM116" si="23">SUM(AM103:AP115)</f>
        <v>14979723</v>
      </c>
      <c r="AN116" s="828"/>
      <c r="AO116" s="828"/>
      <c r="AP116" s="873"/>
      <c r="AQ116" s="213"/>
    </row>
    <row r="117" spans="1:46" x14ac:dyDescent="0.2">
      <c r="A117" s="436" t="s">
        <v>498</v>
      </c>
      <c r="B117" s="424"/>
      <c r="C117" s="300" t="s">
        <v>22</v>
      </c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2"/>
      <c r="AC117" s="391" t="s">
        <v>28</v>
      </c>
      <c r="AD117" s="392"/>
      <c r="AE117" s="487">
        <v>0</v>
      </c>
      <c r="AF117" s="663"/>
      <c r="AG117" s="663"/>
      <c r="AH117" s="664"/>
      <c r="AI117" s="487">
        <v>0</v>
      </c>
      <c r="AJ117" s="663"/>
      <c r="AK117" s="663"/>
      <c r="AL117" s="664"/>
      <c r="AM117" s="487">
        <v>0</v>
      </c>
      <c r="AN117" s="663"/>
      <c r="AO117" s="663"/>
      <c r="AP117" s="882"/>
    </row>
    <row r="118" spans="1:46" x14ac:dyDescent="0.2">
      <c r="A118" s="436" t="s">
        <v>499</v>
      </c>
      <c r="B118" s="424"/>
      <c r="C118" s="300" t="s">
        <v>425</v>
      </c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2"/>
      <c r="AC118" s="391" t="s">
        <v>29</v>
      </c>
      <c r="AD118" s="392"/>
      <c r="AE118" s="662">
        <v>1334720</v>
      </c>
      <c r="AF118" s="663"/>
      <c r="AG118" s="663"/>
      <c r="AH118" s="664"/>
      <c r="AI118" s="662">
        <v>0</v>
      </c>
      <c r="AJ118" s="663"/>
      <c r="AK118" s="663"/>
      <c r="AL118" s="664"/>
      <c r="AM118" s="662">
        <v>0</v>
      </c>
      <c r="AN118" s="663"/>
      <c r="AO118" s="663"/>
      <c r="AP118" s="882"/>
      <c r="AQ118" s="136"/>
    </row>
    <row r="119" spans="1:46" x14ac:dyDescent="0.2">
      <c r="A119" s="436" t="s">
        <v>500</v>
      </c>
      <c r="B119" s="424"/>
      <c r="C119" s="324" t="s">
        <v>23</v>
      </c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6"/>
      <c r="AC119" s="391" t="s">
        <v>30</v>
      </c>
      <c r="AD119" s="392"/>
      <c r="AE119" s="487">
        <v>0</v>
      </c>
      <c r="AF119" s="663"/>
      <c r="AG119" s="663"/>
      <c r="AH119" s="664"/>
      <c r="AI119" s="487">
        <v>0</v>
      </c>
      <c r="AJ119" s="663"/>
      <c r="AK119" s="663"/>
      <c r="AL119" s="664"/>
      <c r="AM119" s="487">
        <v>0</v>
      </c>
      <c r="AN119" s="663"/>
      <c r="AO119" s="663"/>
      <c r="AP119" s="882"/>
      <c r="AQ119" s="136"/>
    </row>
    <row r="120" spans="1:46" x14ac:dyDescent="0.2">
      <c r="A120" s="435" t="s">
        <v>501</v>
      </c>
      <c r="B120" s="425"/>
      <c r="C120" s="374" t="s">
        <v>750</v>
      </c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6"/>
      <c r="AC120" s="404" t="s">
        <v>31</v>
      </c>
      <c r="AD120" s="405"/>
      <c r="AE120" s="827">
        <f>SUM(AE117:AH119)</f>
        <v>1334720</v>
      </c>
      <c r="AF120" s="828"/>
      <c r="AG120" s="828"/>
      <c r="AH120" s="829"/>
      <c r="AI120" s="827">
        <f t="shared" ref="AI120" si="24">SUM(AI117:AL119)</f>
        <v>0</v>
      </c>
      <c r="AJ120" s="828"/>
      <c r="AK120" s="828"/>
      <c r="AL120" s="829"/>
      <c r="AM120" s="827">
        <f t="shared" ref="AM120" si="25">SUM(AM117:AP119)</f>
        <v>0</v>
      </c>
      <c r="AN120" s="828"/>
      <c r="AO120" s="828"/>
      <c r="AP120" s="873"/>
      <c r="AQ120" s="136"/>
    </row>
    <row r="121" spans="1:46" ht="15.75" x14ac:dyDescent="0.2">
      <c r="A121" s="435" t="s">
        <v>502</v>
      </c>
      <c r="B121" s="425"/>
      <c r="C121" s="437" t="s">
        <v>751</v>
      </c>
      <c r="D121" s="438"/>
      <c r="E121" s="438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8"/>
      <c r="S121" s="438"/>
      <c r="T121" s="438"/>
      <c r="U121" s="438"/>
      <c r="V121" s="438"/>
      <c r="W121" s="438"/>
      <c r="X121" s="438"/>
      <c r="Y121" s="438"/>
      <c r="Z121" s="438"/>
      <c r="AA121" s="438"/>
      <c r="AB121" s="439"/>
      <c r="AC121" s="396" t="s">
        <v>32</v>
      </c>
      <c r="AD121" s="397"/>
      <c r="AE121" s="824">
        <f>SUM(AE116,AE120)</f>
        <v>11680278</v>
      </c>
      <c r="AF121" s="825"/>
      <c r="AG121" s="825"/>
      <c r="AH121" s="826"/>
      <c r="AI121" s="824">
        <f t="shared" ref="AI121" si="26">AI116+AI120</f>
        <v>26964256</v>
      </c>
      <c r="AJ121" s="825"/>
      <c r="AK121" s="825"/>
      <c r="AL121" s="826"/>
      <c r="AM121" s="824">
        <f t="shared" ref="AM121" si="27">AM116+AM120</f>
        <v>14979723</v>
      </c>
      <c r="AN121" s="825"/>
      <c r="AO121" s="825"/>
      <c r="AP121" s="870"/>
      <c r="AQ121" s="170"/>
    </row>
    <row r="122" spans="1:46" ht="15.75" x14ac:dyDescent="0.2">
      <c r="A122" s="435" t="s">
        <v>503</v>
      </c>
      <c r="B122" s="425"/>
      <c r="C122" s="374" t="s">
        <v>24</v>
      </c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6"/>
      <c r="AC122" s="396" t="s">
        <v>52</v>
      </c>
      <c r="AD122" s="397"/>
      <c r="AE122" s="824">
        <v>1959995</v>
      </c>
      <c r="AF122" s="825"/>
      <c r="AG122" s="825"/>
      <c r="AH122" s="826"/>
      <c r="AI122" s="824">
        <v>3725117</v>
      </c>
      <c r="AJ122" s="825"/>
      <c r="AK122" s="825"/>
      <c r="AL122" s="826"/>
      <c r="AM122" s="824">
        <v>2019338</v>
      </c>
      <c r="AN122" s="825"/>
      <c r="AO122" s="825"/>
      <c r="AP122" s="870"/>
      <c r="AQ122" s="170"/>
    </row>
    <row r="123" spans="1:46" x14ac:dyDescent="0.2">
      <c r="A123" s="436" t="s">
        <v>504</v>
      </c>
      <c r="B123" s="424"/>
      <c r="C123" s="300" t="s">
        <v>63</v>
      </c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2"/>
      <c r="AC123" s="391" t="s">
        <v>82</v>
      </c>
      <c r="AD123" s="392"/>
      <c r="AE123" s="662">
        <v>182849</v>
      </c>
      <c r="AF123" s="663"/>
      <c r="AG123" s="663"/>
      <c r="AH123" s="664"/>
      <c r="AI123" s="662">
        <v>73127</v>
      </c>
      <c r="AJ123" s="663"/>
      <c r="AK123" s="663"/>
      <c r="AL123" s="664"/>
      <c r="AM123" s="662">
        <v>0</v>
      </c>
      <c r="AN123" s="663"/>
      <c r="AO123" s="663"/>
      <c r="AP123" s="882"/>
    </row>
    <row r="124" spans="1:46" x14ac:dyDescent="0.2">
      <c r="A124" s="436" t="s">
        <v>505</v>
      </c>
      <c r="B124" s="424"/>
      <c r="C124" s="300" t="s">
        <v>64</v>
      </c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2"/>
      <c r="AC124" s="391" t="s">
        <v>83</v>
      </c>
      <c r="AD124" s="392"/>
      <c r="AE124" s="662">
        <v>600685</v>
      </c>
      <c r="AF124" s="663"/>
      <c r="AG124" s="663"/>
      <c r="AH124" s="664"/>
      <c r="AI124" s="662">
        <v>712955</v>
      </c>
      <c r="AJ124" s="663"/>
      <c r="AK124" s="663"/>
      <c r="AL124" s="664"/>
      <c r="AM124" s="662">
        <v>20955784</v>
      </c>
      <c r="AN124" s="663"/>
      <c r="AO124" s="663"/>
      <c r="AP124" s="882"/>
      <c r="AQ124" s="180"/>
      <c r="AR124" s="187"/>
      <c r="AT124" s="136"/>
    </row>
    <row r="125" spans="1:46" x14ac:dyDescent="0.2">
      <c r="A125" s="436" t="s">
        <v>506</v>
      </c>
      <c r="B125" s="424"/>
      <c r="C125" s="300" t="s">
        <v>65</v>
      </c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2"/>
      <c r="AC125" s="391" t="s">
        <v>84</v>
      </c>
      <c r="AD125" s="392"/>
      <c r="AE125" s="662">
        <v>0</v>
      </c>
      <c r="AF125" s="663"/>
      <c r="AG125" s="663"/>
      <c r="AH125" s="664"/>
      <c r="AI125" s="662">
        <v>0</v>
      </c>
      <c r="AJ125" s="663"/>
      <c r="AK125" s="663"/>
      <c r="AL125" s="664"/>
      <c r="AM125" s="662">
        <v>0</v>
      </c>
      <c r="AN125" s="663"/>
      <c r="AO125" s="663"/>
      <c r="AP125" s="882"/>
    </row>
    <row r="126" spans="1:46" x14ac:dyDescent="0.2">
      <c r="A126" s="435" t="s">
        <v>507</v>
      </c>
      <c r="B126" s="425"/>
      <c r="C126" s="374" t="s">
        <v>752</v>
      </c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6"/>
      <c r="AC126" s="404" t="s">
        <v>92</v>
      </c>
      <c r="AD126" s="405"/>
      <c r="AE126" s="827">
        <f>SUM(AE123:AH125)</f>
        <v>783534</v>
      </c>
      <c r="AF126" s="828"/>
      <c r="AG126" s="828"/>
      <c r="AH126" s="829"/>
      <c r="AI126" s="827">
        <f t="shared" ref="AI126" si="28">SUM(AI123:AL125)</f>
        <v>786082</v>
      </c>
      <c r="AJ126" s="828"/>
      <c r="AK126" s="828"/>
      <c r="AL126" s="829"/>
      <c r="AM126" s="827">
        <f t="shared" ref="AM126" si="29">SUM(AM123:AP125)</f>
        <v>20955784</v>
      </c>
      <c r="AN126" s="828"/>
      <c r="AO126" s="828"/>
      <c r="AP126" s="873"/>
      <c r="AQ126" s="136"/>
      <c r="AR126" s="183"/>
    </row>
    <row r="127" spans="1:46" x14ac:dyDescent="0.2">
      <c r="A127" s="436" t="s">
        <v>508</v>
      </c>
      <c r="B127" s="424"/>
      <c r="C127" s="300" t="s">
        <v>66</v>
      </c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2"/>
      <c r="AC127" s="391" t="s">
        <v>85</v>
      </c>
      <c r="AD127" s="392"/>
      <c r="AE127" s="662">
        <v>13042</v>
      </c>
      <c r="AF127" s="663"/>
      <c r="AG127" s="663"/>
      <c r="AH127" s="664"/>
      <c r="AI127" s="662">
        <v>35715</v>
      </c>
      <c r="AJ127" s="663"/>
      <c r="AK127" s="663"/>
      <c r="AL127" s="664"/>
      <c r="AM127" s="662">
        <v>186420</v>
      </c>
      <c r="AN127" s="663"/>
      <c r="AO127" s="663"/>
      <c r="AP127" s="882"/>
    </row>
    <row r="128" spans="1:46" x14ac:dyDescent="0.2">
      <c r="A128" s="436" t="s">
        <v>509</v>
      </c>
      <c r="B128" s="424"/>
      <c r="C128" s="300" t="s">
        <v>67</v>
      </c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2"/>
      <c r="AC128" s="391" t="s">
        <v>86</v>
      </c>
      <c r="AD128" s="392"/>
      <c r="AE128" s="662">
        <v>9074</v>
      </c>
      <c r="AF128" s="663"/>
      <c r="AG128" s="663"/>
      <c r="AH128" s="664"/>
      <c r="AI128" s="662">
        <v>43540</v>
      </c>
      <c r="AJ128" s="663"/>
      <c r="AK128" s="663"/>
      <c r="AL128" s="664"/>
      <c r="AM128" s="662">
        <v>22694</v>
      </c>
      <c r="AN128" s="663"/>
      <c r="AO128" s="663"/>
      <c r="AP128" s="882"/>
      <c r="AQ128" s="136"/>
    </row>
    <row r="129" spans="1:44" x14ac:dyDescent="0.2">
      <c r="A129" s="435" t="s">
        <v>510</v>
      </c>
      <c r="B129" s="425"/>
      <c r="C129" s="374" t="s">
        <v>753</v>
      </c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6"/>
      <c r="AC129" s="404" t="s">
        <v>93</v>
      </c>
      <c r="AD129" s="405"/>
      <c r="AE129" s="827">
        <f>SUM(AE127:AH128)</f>
        <v>22116</v>
      </c>
      <c r="AF129" s="828"/>
      <c r="AG129" s="828"/>
      <c r="AH129" s="829"/>
      <c r="AI129" s="827">
        <f t="shared" ref="AI129" si="30">SUM(AI127:AL128)</f>
        <v>79255</v>
      </c>
      <c r="AJ129" s="828"/>
      <c r="AK129" s="828"/>
      <c r="AL129" s="829"/>
      <c r="AM129" s="827">
        <f t="shared" ref="AM129" si="31">SUM(AM127:AP128)</f>
        <v>209114</v>
      </c>
      <c r="AN129" s="828"/>
      <c r="AO129" s="828"/>
      <c r="AP129" s="873"/>
      <c r="AQ129" s="136"/>
      <c r="AR129" s="184"/>
    </row>
    <row r="130" spans="1:44" x14ac:dyDescent="0.2">
      <c r="A130" s="436" t="s">
        <v>511</v>
      </c>
      <c r="B130" s="424"/>
      <c r="C130" s="300" t="s">
        <v>68</v>
      </c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2"/>
      <c r="AC130" s="391" t="s">
        <v>87</v>
      </c>
      <c r="AD130" s="392"/>
      <c r="AE130" s="662">
        <v>-788901</v>
      </c>
      <c r="AF130" s="663"/>
      <c r="AG130" s="663"/>
      <c r="AH130" s="664"/>
      <c r="AI130" s="662">
        <v>943268</v>
      </c>
      <c r="AJ130" s="663"/>
      <c r="AK130" s="663"/>
      <c r="AL130" s="664"/>
      <c r="AM130" s="662">
        <v>3355726</v>
      </c>
      <c r="AN130" s="663"/>
      <c r="AO130" s="663"/>
      <c r="AP130" s="882"/>
      <c r="AQ130" s="136"/>
    </row>
    <row r="131" spans="1:44" x14ac:dyDescent="0.2">
      <c r="A131" s="436" t="s">
        <v>614</v>
      </c>
      <c r="B131" s="424"/>
      <c r="C131" s="300" t="s">
        <v>69</v>
      </c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2"/>
      <c r="AC131" s="391" t="s">
        <v>88</v>
      </c>
      <c r="AD131" s="392"/>
      <c r="AE131" s="662">
        <v>0</v>
      </c>
      <c r="AF131" s="663"/>
      <c r="AG131" s="663"/>
      <c r="AH131" s="664"/>
      <c r="AI131" s="662">
        <v>0</v>
      </c>
      <c r="AJ131" s="663"/>
      <c r="AK131" s="663"/>
      <c r="AL131" s="664"/>
      <c r="AM131" s="662">
        <v>820918</v>
      </c>
      <c r="AN131" s="663"/>
      <c r="AO131" s="663"/>
      <c r="AP131" s="882"/>
      <c r="AQ131" s="136"/>
    </row>
    <row r="132" spans="1:44" x14ac:dyDescent="0.2">
      <c r="A132" s="436" t="s">
        <v>615</v>
      </c>
      <c r="B132" s="424"/>
      <c r="C132" s="300" t="s">
        <v>70</v>
      </c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2"/>
      <c r="AC132" s="391" t="s">
        <v>89</v>
      </c>
      <c r="AD132" s="392"/>
      <c r="AE132" s="662">
        <v>0</v>
      </c>
      <c r="AF132" s="663"/>
      <c r="AG132" s="663"/>
      <c r="AH132" s="664"/>
      <c r="AI132" s="662">
        <v>0</v>
      </c>
      <c r="AJ132" s="663"/>
      <c r="AK132" s="663"/>
      <c r="AL132" s="664"/>
      <c r="AM132" s="662">
        <v>0</v>
      </c>
      <c r="AN132" s="663"/>
      <c r="AO132" s="663"/>
      <c r="AP132" s="882"/>
    </row>
    <row r="133" spans="1:44" x14ac:dyDescent="0.2">
      <c r="A133" s="436" t="s">
        <v>616</v>
      </c>
      <c r="B133" s="424"/>
      <c r="C133" s="300" t="s">
        <v>71</v>
      </c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2"/>
      <c r="AC133" s="391" t="s">
        <v>90</v>
      </c>
      <c r="AD133" s="392"/>
      <c r="AE133" s="662">
        <v>4574</v>
      </c>
      <c r="AF133" s="663"/>
      <c r="AG133" s="663"/>
      <c r="AH133" s="664"/>
      <c r="AI133" s="662">
        <v>25482</v>
      </c>
      <c r="AJ133" s="663"/>
      <c r="AK133" s="663"/>
      <c r="AL133" s="664"/>
      <c r="AM133" s="662">
        <v>1275737</v>
      </c>
      <c r="AN133" s="663"/>
      <c r="AO133" s="663"/>
      <c r="AP133" s="882"/>
      <c r="AQ133" s="136"/>
      <c r="AR133" s="136"/>
    </row>
    <row r="134" spans="1:44" x14ac:dyDescent="0.2">
      <c r="A134" s="436" t="s">
        <v>617</v>
      </c>
      <c r="B134" s="424"/>
      <c r="C134" s="426" t="s">
        <v>72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391" t="s">
        <v>91</v>
      </c>
      <c r="AD134" s="392"/>
      <c r="AE134" s="662">
        <v>0</v>
      </c>
      <c r="AF134" s="663"/>
      <c r="AG134" s="663"/>
      <c r="AH134" s="664"/>
      <c r="AI134" s="662">
        <v>0</v>
      </c>
      <c r="AJ134" s="663"/>
      <c r="AK134" s="663"/>
      <c r="AL134" s="664"/>
      <c r="AM134" s="662">
        <v>0</v>
      </c>
      <c r="AN134" s="663"/>
      <c r="AO134" s="663"/>
      <c r="AP134" s="882"/>
    </row>
    <row r="135" spans="1:44" x14ac:dyDescent="0.2">
      <c r="A135" s="436" t="s">
        <v>618</v>
      </c>
      <c r="B135" s="424"/>
      <c r="C135" s="324" t="s">
        <v>73</v>
      </c>
      <c r="D135" s="325"/>
      <c r="E135" s="325"/>
      <c r="F135" s="325"/>
      <c r="G135" s="325"/>
      <c r="H135" s="325"/>
      <c r="I135" s="325"/>
      <c r="J135" s="325"/>
      <c r="K135" s="325"/>
      <c r="L135" s="325"/>
      <c r="M135" s="325"/>
      <c r="N135" s="325"/>
      <c r="O135" s="325"/>
      <c r="P135" s="325"/>
      <c r="Q135" s="325"/>
      <c r="R135" s="325"/>
      <c r="S135" s="325"/>
      <c r="T135" s="325"/>
      <c r="U135" s="325"/>
      <c r="V135" s="325"/>
      <c r="W135" s="325"/>
      <c r="X135" s="325"/>
      <c r="Y135" s="325"/>
      <c r="Z135" s="325"/>
      <c r="AA135" s="325"/>
      <c r="AB135" s="326"/>
      <c r="AC135" s="391" t="s">
        <v>94</v>
      </c>
      <c r="AD135" s="392"/>
      <c r="AE135" s="662">
        <v>268749</v>
      </c>
      <c r="AF135" s="663"/>
      <c r="AG135" s="663"/>
      <c r="AH135" s="664"/>
      <c r="AI135" s="662">
        <v>295588</v>
      </c>
      <c r="AJ135" s="663"/>
      <c r="AK135" s="663"/>
      <c r="AL135" s="664"/>
      <c r="AM135" s="662">
        <v>137381</v>
      </c>
      <c r="AN135" s="663"/>
      <c r="AO135" s="663"/>
      <c r="AP135" s="882"/>
      <c r="AQ135" s="136"/>
    </row>
    <row r="136" spans="1:44" x14ac:dyDescent="0.2">
      <c r="A136" s="436" t="s">
        <v>619</v>
      </c>
      <c r="B136" s="424"/>
      <c r="C136" s="300" t="s">
        <v>74</v>
      </c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2"/>
      <c r="AC136" s="391" t="s">
        <v>95</v>
      </c>
      <c r="AD136" s="392"/>
      <c r="AE136" s="662">
        <v>71099</v>
      </c>
      <c r="AF136" s="663"/>
      <c r="AG136" s="663"/>
      <c r="AH136" s="664"/>
      <c r="AI136" s="662">
        <v>283243</v>
      </c>
      <c r="AJ136" s="663"/>
      <c r="AK136" s="663"/>
      <c r="AL136" s="664"/>
      <c r="AM136" s="662">
        <v>484948</v>
      </c>
      <c r="AN136" s="663"/>
      <c r="AO136" s="663"/>
      <c r="AP136" s="882"/>
      <c r="AQ136" s="136"/>
    </row>
    <row r="137" spans="1:44" x14ac:dyDescent="0.2">
      <c r="A137" s="435" t="s">
        <v>620</v>
      </c>
      <c r="B137" s="425"/>
      <c r="C137" s="374" t="s">
        <v>754</v>
      </c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6"/>
      <c r="AC137" s="404" t="s">
        <v>96</v>
      </c>
      <c r="AD137" s="405"/>
      <c r="AE137" s="827">
        <f>SUM(AE130:AH136)</f>
        <v>-444479</v>
      </c>
      <c r="AF137" s="828"/>
      <c r="AG137" s="828"/>
      <c r="AH137" s="829"/>
      <c r="AI137" s="827">
        <f>SUM(AI130:AL136)</f>
        <v>1547581</v>
      </c>
      <c r="AJ137" s="828"/>
      <c r="AK137" s="828"/>
      <c r="AL137" s="829"/>
      <c r="AM137" s="827">
        <f>SUM(AM130:AP136)</f>
        <v>6074710</v>
      </c>
      <c r="AN137" s="828"/>
      <c r="AO137" s="828"/>
      <c r="AP137" s="873"/>
      <c r="AQ137" s="136"/>
    </row>
    <row r="138" spans="1:44" x14ac:dyDescent="0.2">
      <c r="A138" s="436" t="s">
        <v>621</v>
      </c>
      <c r="B138" s="424"/>
      <c r="C138" s="300" t="s">
        <v>75</v>
      </c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2"/>
      <c r="AC138" s="391" t="s">
        <v>97</v>
      </c>
      <c r="AD138" s="392"/>
      <c r="AE138" s="662">
        <v>0</v>
      </c>
      <c r="AF138" s="663"/>
      <c r="AG138" s="663"/>
      <c r="AH138" s="664"/>
      <c r="AI138" s="662">
        <v>0</v>
      </c>
      <c r="AJ138" s="663"/>
      <c r="AK138" s="663"/>
      <c r="AL138" s="664"/>
      <c r="AM138" s="662">
        <v>0</v>
      </c>
      <c r="AN138" s="663"/>
      <c r="AO138" s="663"/>
      <c r="AP138" s="882"/>
      <c r="AQ138" s="136"/>
    </row>
    <row r="139" spans="1:44" x14ac:dyDescent="0.2">
      <c r="A139" s="436" t="s">
        <v>622</v>
      </c>
      <c r="B139" s="424"/>
      <c r="C139" s="300" t="s">
        <v>76</v>
      </c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2"/>
      <c r="AC139" s="391" t="s">
        <v>98</v>
      </c>
      <c r="AD139" s="392"/>
      <c r="AE139" s="662">
        <v>0</v>
      </c>
      <c r="AF139" s="663"/>
      <c r="AG139" s="663"/>
      <c r="AH139" s="664"/>
      <c r="AI139" s="662">
        <v>0</v>
      </c>
      <c r="AJ139" s="663"/>
      <c r="AK139" s="663"/>
      <c r="AL139" s="664"/>
      <c r="AM139" s="662">
        <v>0</v>
      </c>
      <c r="AN139" s="663"/>
      <c r="AO139" s="663"/>
      <c r="AP139" s="882"/>
    </row>
    <row r="140" spans="1:44" x14ac:dyDescent="0.2">
      <c r="A140" s="435" t="s">
        <v>623</v>
      </c>
      <c r="B140" s="425"/>
      <c r="C140" s="374" t="s">
        <v>755</v>
      </c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6"/>
      <c r="AC140" s="404" t="s">
        <v>99</v>
      </c>
      <c r="AD140" s="405"/>
      <c r="AE140" s="827">
        <f>SUM(AE138:AH139)</f>
        <v>0</v>
      </c>
      <c r="AF140" s="828"/>
      <c r="AG140" s="828"/>
      <c r="AH140" s="829"/>
      <c r="AI140" s="827">
        <f t="shared" ref="AI140" si="32">SUM(AI138:AL139)</f>
        <v>0</v>
      </c>
      <c r="AJ140" s="828"/>
      <c r="AK140" s="828"/>
      <c r="AL140" s="829"/>
      <c r="AM140" s="827">
        <f t="shared" ref="AM140" si="33">SUM(AM138:AP139)</f>
        <v>0</v>
      </c>
      <c r="AN140" s="828"/>
      <c r="AO140" s="828"/>
      <c r="AP140" s="873"/>
      <c r="AQ140" s="136"/>
    </row>
    <row r="141" spans="1:44" x14ac:dyDescent="0.2">
      <c r="A141" s="298" t="s">
        <v>624</v>
      </c>
      <c r="B141" s="424"/>
      <c r="C141" s="300" t="s">
        <v>77</v>
      </c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2"/>
      <c r="AC141" s="391" t="s">
        <v>100</v>
      </c>
      <c r="AD141" s="392"/>
      <c r="AE141" s="662">
        <v>330163</v>
      </c>
      <c r="AF141" s="663"/>
      <c r="AG141" s="663"/>
      <c r="AH141" s="664"/>
      <c r="AI141" s="662">
        <v>578910</v>
      </c>
      <c r="AJ141" s="663"/>
      <c r="AK141" s="663"/>
      <c r="AL141" s="664"/>
      <c r="AM141" s="662">
        <v>5158631</v>
      </c>
      <c r="AN141" s="663"/>
      <c r="AO141" s="663"/>
      <c r="AP141" s="882"/>
      <c r="AQ141" s="136"/>
      <c r="AR141" s="187"/>
    </row>
    <row r="142" spans="1:44" x14ac:dyDescent="0.2">
      <c r="A142" s="298" t="s">
        <v>625</v>
      </c>
      <c r="B142" s="424"/>
      <c r="C142" s="300" t="s">
        <v>78</v>
      </c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2"/>
      <c r="AC142" s="391" t="s">
        <v>101</v>
      </c>
      <c r="AD142" s="392"/>
      <c r="AE142" s="662">
        <v>0</v>
      </c>
      <c r="AF142" s="663"/>
      <c r="AG142" s="663"/>
      <c r="AH142" s="664"/>
      <c r="AI142" s="662">
        <v>0</v>
      </c>
      <c r="AJ142" s="663"/>
      <c r="AK142" s="663"/>
      <c r="AL142" s="664"/>
      <c r="AM142" s="662">
        <v>1562000</v>
      </c>
      <c r="AN142" s="663"/>
      <c r="AO142" s="663"/>
      <c r="AP142" s="882"/>
    </row>
    <row r="143" spans="1:44" x14ac:dyDescent="0.2">
      <c r="A143" s="298" t="s">
        <v>626</v>
      </c>
      <c r="B143" s="424"/>
      <c r="C143" s="300" t="s">
        <v>79</v>
      </c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2"/>
      <c r="AC143" s="391" t="s">
        <v>102</v>
      </c>
      <c r="AD143" s="392"/>
      <c r="AE143" s="662">
        <v>0</v>
      </c>
      <c r="AF143" s="663"/>
      <c r="AG143" s="663"/>
      <c r="AH143" s="664"/>
      <c r="AI143" s="662">
        <v>0</v>
      </c>
      <c r="AJ143" s="663"/>
      <c r="AK143" s="663"/>
      <c r="AL143" s="664"/>
      <c r="AM143" s="662">
        <v>0</v>
      </c>
      <c r="AN143" s="663"/>
      <c r="AO143" s="663"/>
      <c r="AP143" s="882"/>
    </row>
    <row r="144" spans="1:44" x14ac:dyDescent="0.2">
      <c r="A144" s="298" t="s">
        <v>627</v>
      </c>
      <c r="B144" s="424"/>
      <c r="C144" s="300" t="s">
        <v>80</v>
      </c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2"/>
      <c r="AC144" s="391" t="s">
        <v>103</v>
      </c>
      <c r="AD144" s="392"/>
      <c r="AE144" s="662">
        <v>0</v>
      </c>
      <c r="AF144" s="663"/>
      <c r="AG144" s="663"/>
      <c r="AH144" s="664"/>
      <c r="AI144" s="662">
        <v>0</v>
      </c>
      <c r="AJ144" s="663"/>
      <c r="AK144" s="663"/>
      <c r="AL144" s="664"/>
      <c r="AM144" s="662">
        <v>0</v>
      </c>
      <c r="AN144" s="663"/>
      <c r="AO144" s="663"/>
      <c r="AP144" s="882"/>
    </row>
    <row r="145" spans="1:44" x14ac:dyDescent="0.2">
      <c r="A145" s="298" t="s">
        <v>628</v>
      </c>
      <c r="B145" s="424"/>
      <c r="C145" s="300" t="s">
        <v>81</v>
      </c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2"/>
      <c r="AC145" s="391" t="s">
        <v>104</v>
      </c>
      <c r="AD145" s="392"/>
      <c r="AE145" s="662">
        <v>0</v>
      </c>
      <c r="AF145" s="663"/>
      <c r="AG145" s="663"/>
      <c r="AH145" s="664"/>
      <c r="AI145" s="662">
        <v>659</v>
      </c>
      <c r="AJ145" s="663"/>
      <c r="AK145" s="663"/>
      <c r="AL145" s="664"/>
      <c r="AM145" s="662">
        <v>14618</v>
      </c>
      <c r="AN145" s="663"/>
      <c r="AO145" s="663"/>
      <c r="AP145" s="882"/>
    </row>
    <row r="146" spans="1:44" x14ac:dyDescent="0.2">
      <c r="A146" s="328" t="s">
        <v>629</v>
      </c>
      <c r="B146" s="425"/>
      <c r="C146" s="374" t="s">
        <v>756</v>
      </c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6"/>
      <c r="AC146" s="404" t="s">
        <v>105</v>
      </c>
      <c r="AD146" s="405"/>
      <c r="AE146" s="827">
        <f>SUM(AE141:AH145)</f>
        <v>330163</v>
      </c>
      <c r="AF146" s="828"/>
      <c r="AG146" s="828"/>
      <c r="AH146" s="829"/>
      <c r="AI146" s="827">
        <f>SUM(AI141:AL145)</f>
        <v>579569</v>
      </c>
      <c r="AJ146" s="828"/>
      <c r="AK146" s="828"/>
      <c r="AL146" s="829"/>
      <c r="AM146" s="827">
        <f>SUM(AM141:AP145)</f>
        <v>6735249</v>
      </c>
      <c r="AN146" s="828"/>
      <c r="AO146" s="828"/>
      <c r="AP146" s="873"/>
      <c r="AQ146" s="136"/>
    </row>
    <row r="147" spans="1:44" ht="15.75" x14ac:dyDescent="0.2">
      <c r="A147" s="328"/>
      <c r="B147" s="425"/>
      <c r="C147" s="374" t="s">
        <v>757</v>
      </c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6"/>
      <c r="AC147" s="396" t="s">
        <v>57</v>
      </c>
      <c r="AD147" s="397"/>
      <c r="AE147" s="824">
        <f>AE126+AE129+AE137+AE140+AE146</f>
        <v>691334</v>
      </c>
      <c r="AF147" s="825"/>
      <c r="AG147" s="825"/>
      <c r="AH147" s="826"/>
      <c r="AI147" s="824">
        <f>AI126+AI129+AI137+AI140+AI146</f>
        <v>2992487</v>
      </c>
      <c r="AJ147" s="825"/>
      <c r="AK147" s="825"/>
      <c r="AL147" s="826"/>
      <c r="AM147" s="824">
        <f>SUM(AM126,AM129,AM137,AM146,AM140)</f>
        <v>33974857</v>
      </c>
      <c r="AN147" s="825"/>
      <c r="AO147" s="825"/>
      <c r="AP147" s="870"/>
      <c r="AQ147" s="180"/>
      <c r="AR147" s="170"/>
    </row>
    <row r="148" spans="1:44" x14ac:dyDescent="0.2">
      <c r="A148" s="298" t="s">
        <v>631</v>
      </c>
      <c r="B148" s="424"/>
      <c r="C148" s="300" t="s">
        <v>108</v>
      </c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2"/>
      <c r="AC148" s="391" t="s">
        <v>116</v>
      </c>
      <c r="AD148" s="392"/>
      <c r="AE148" s="662">
        <v>0</v>
      </c>
      <c r="AF148" s="663"/>
      <c r="AG148" s="663"/>
      <c r="AH148" s="664"/>
      <c r="AI148" s="662">
        <v>0</v>
      </c>
      <c r="AJ148" s="663"/>
      <c r="AK148" s="663"/>
      <c r="AL148" s="664"/>
      <c r="AM148" s="662">
        <v>0</v>
      </c>
      <c r="AN148" s="663"/>
      <c r="AO148" s="663"/>
      <c r="AP148" s="664"/>
    </row>
    <row r="149" spans="1:44" x14ac:dyDescent="0.2">
      <c r="A149" s="298" t="s">
        <v>632</v>
      </c>
      <c r="B149" s="424"/>
      <c r="C149" s="300" t="s">
        <v>109</v>
      </c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2"/>
      <c r="AC149" s="391" t="s">
        <v>117</v>
      </c>
      <c r="AD149" s="392"/>
      <c r="AE149" s="662">
        <v>0</v>
      </c>
      <c r="AF149" s="663"/>
      <c r="AG149" s="663"/>
      <c r="AH149" s="664"/>
      <c r="AI149" s="662">
        <v>0</v>
      </c>
      <c r="AJ149" s="663"/>
      <c r="AK149" s="663"/>
      <c r="AL149" s="664"/>
      <c r="AM149" s="662">
        <v>0</v>
      </c>
      <c r="AN149" s="663"/>
      <c r="AO149" s="663"/>
      <c r="AP149" s="664"/>
    </row>
    <row r="150" spans="1:44" x14ac:dyDescent="0.2">
      <c r="A150" s="298" t="s">
        <v>633</v>
      </c>
      <c r="B150" s="424"/>
      <c r="C150" s="426" t="s">
        <v>110</v>
      </c>
      <c r="D150" s="427"/>
      <c r="E150" s="427"/>
      <c r="F150" s="427"/>
      <c r="G150" s="427"/>
      <c r="H150" s="427"/>
      <c r="I150" s="427"/>
      <c r="J150" s="427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8"/>
      <c r="AC150" s="391" t="s">
        <v>118</v>
      </c>
      <c r="AD150" s="392"/>
      <c r="AE150" s="662">
        <v>0</v>
      </c>
      <c r="AF150" s="663"/>
      <c r="AG150" s="663"/>
      <c r="AH150" s="664"/>
      <c r="AI150" s="662">
        <v>0</v>
      </c>
      <c r="AJ150" s="663"/>
      <c r="AK150" s="663"/>
      <c r="AL150" s="664"/>
      <c r="AM150" s="662">
        <v>0</v>
      </c>
      <c r="AN150" s="663"/>
      <c r="AO150" s="663"/>
      <c r="AP150" s="664"/>
    </row>
    <row r="151" spans="1:44" x14ac:dyDescent="0.2">
      <c r="A151" s="298" t="s">
        <v>634</v>
      </c>
      <c r="B151" s="424"/>
      <c r="C151" s="426" t="s">
        <v>111</v>
      </c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8"/>
      <c r="AC151" s="391" t="s">
        <v>119</v>
      </c>
      <c r="AD151" s="392"/>
      <c r="AE151" s="662">
        <v>0</v>
      </c>
      <c r="AF151" s="663"/>
      <c r="AG151" s="663"/>
      <c r="AH151" s="664"/>
      <c r="AI151" s="662">
        <v>0</v>
      </c>
      <c r="AJ151" s="663"/>
      <c r="AK151" s="663"/>
      <c r="AL151" s="664"/>
      <c r="AM151" s="662">
        <v>0</v>
      </c>
      <c r="AN151" s="663"/>
      <c r="AO151" s="663"/>
      <c r="AP151" s="664"/>
    </row>
    <row r="152" spans="1:44" x14ac:dyDescent="0.2">
      <c r="A152" s="298" t="s">
        <v>635</v>
      </c>
      <c r="B152" s="424"/>
      <c r="C152" s="426" t="s">
        <v>112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391" t="s">
        <v>120</v>
      </c>
      <c r="AD152" s="392"/>
      <c r="AE152" s="662">
        <v>0</v>
      </c>
      <c r="AF152" s="663"/>
      <c r="AG152" s="663"/>
      <c r="AH152" s="664"/>
      <c r="AI152" s="662">
        <v>0</v>
      </c>
      <c r="AJ152" s="663"/>
      <c r="AK152" s="663"/>
      <c r="AL152" s="664"/>
      <c r="AM152" s="662">
        <v>0</v>
      </c>
      <c r="AN152" s="663"/>
      <c r="AO152" s="663"/>
      <c r="AP152" s="664"/>
    </row>
    <row r="153" spans="1:44" x14ac:dyDescent="0.2">
      <c r="A153" s="298" t="s">
        <v>636</v>
      </c>
      <c r="B153" s="424"/>
      <c r="C153" s="300" t="s">
        <v>113</v>
      </c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2"/>
      <c r="AC153" s="391" t="s">
        <v>121</v>
      </c>
      <c r="AD153" s="392"/>
      <c r="AE153" s="662">
        <v>0</v>
      </c>
      <c r="AF153" s="663"/>
      <c r="AG153" s="663"/>
      <c r="AH153" s="664"/>
      <c r="AI153" s="662">
        <v>0</v>
      </c>
      <c r="AJ153" s="663"/>
      <c r="AK153" s="663"/>
      <c r="AL153" s="664"/>
      <c r="AM153" s="662">
        <v>0</v>
      </c>
      <c r="AN153" s="663"/>
      <c r="AO153" s="663"/>
      <c r="AP153" s="664"/>
    </row>
    <row r="154" spans="1:44" x14ac:dyDescent="0.2">
      <c r="A154" s="298" t="s">
        <v>637</v>
      </c>
      <c r="B154" s="424"/>
      <c r="C154" s="300" t="s">
        <v>114</v>
      </c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2"/>
      <c r="AC154" s="391" t="s">
        <v>122</v>
      </c>
      <c r="AD154" s="392"/>
      <c r="AE154" s="662">
        <v>0</v>
      </c>
      <c r="AF154" s="663"/>
      <c r="AG154" s="663"/>
      <c r="AH154" s="664"/>
      <c r="AI154" s="662">
        <v>0</v>
      </c>
      <c r="AJ154" s="663"/>
      <c r="AK154" s="663"/>
      <c r="AL154" s="664"/>
      <c r="AM154" s="662">
        <v>0</v>
      </c>
      <c r="AN154" s="663"/>
      <c r="AO154" s="663"/>
      <c r="AP154" s="664"/>
    </row>
    <row r="155" spans="1:44" x14ac:dyDescent="0.2">
      <c r="A155" s="298" t="s">
        <v>638</v>
      </c>
      <c r="B155" s="424"/>
      <c r="C155" s="300" t="s">
        <v>115</v>
      </c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2"/>
      <c r="AC155" s="391" t="s">
        <v>123</v>
      </c>
      <c r="AD155" s="392"/>
      <c r="AE155" s="662">
        <v>0</v>
      </c>
      <c r="AF155" s="663"/>
      <c r="AG155" s="663"/>
      <c r="AH155" s="664"/>
      <c r="AI155" s="662">
        <v>0</v>
      </c>
      <c r="AJ155" s="663"/>
      <c r="AK155" s="663"/>
      <c r="AL155" s="664"/>
      <c r="AM155" s="662">
        <v>0</v>
      </c>
      <c r="AN155" s="663"/>
      <c r="AO155" s="663"/>
      <c r="AP155" s="664"/>
    </row>
    <row r="156" spans="1:44" ht="15.75" x14ac:dyDescent="0.2">
      <c r="A156" s="328" t="s">
        <v>639</v>
      </c>
      <c r="B156" s="425"/>
      <c r="C156" s="374" t="s">
        <v>758</v>
      </c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6"/>
      <c r="AC156" s="396" t="s">
        <v>58</v>
      </c>
      <c r="AD156" s="397"/>
      <c r="AE156" s="824">
        <f>SUM(AE148:AH155)</f>
        <v>0</v>
      </c>
      <c r="AF156" s="825"/>
      <c r="AG156" s="825"/>
      <c r="AH156" s="826"/>
      <c r="AI156" s="824">
        <f>SUM(AI148:AL155)</f>
        <v>0</v>
      </c>
      <c r="AJ156" s="825"/>
      <c r="AK156" s="825"/>
      <c r="AL156" s="826"/>
      <c r="AM156" s="824">
        <f t="shared" ref="AM156" si="34">SUM(AM148:AP155)</f>
        <v>0</v>
      </c>
      <c r="AN156" s="825"/>
      <c r="AO156" s="825"/>
      <c r="AP156" s="870"/>
    </row>
    <row r="157" spans="1:44" x14ac:dyDescent="0.2">
      <c r="A157" s="298" t="s">
        <v>667</v>
      </c>
      <c r="B157" s="424"/>
      <c r="C157" s="406" t="s">
        <v>142</v>
      </c>
      <c r="D157" s="407"/>
      <c r="E157" s="407"/>
      <c r="F157" s="407"/>
      <c r="G157" s="407"/>
      <c r="H157" s="407"/>
      <c r="I157" s="407"/>
      <c r="J157" s="407"/>
      <c r="K157" s="407"/>
      <c r="L157" s="407"/>
      <c r="M157" s="407"/>
      <c r="N157" s="407"/>
      <c r="O157" s="407"/>
      <c r="P157" s="407"/>
      <c r="Q157" s="407"/>
      <c r="R157" s="407"/>
      <c r="S157" s="407"/>
      <c r="T157" s="407"/>
      <c r="U157" s="407"/>
      <c r="V157" s="407"/>
      <c r="W157" s="407"/>
      <c r="X157" s="407"/>
      <c r="Y157" s="407"/>
      <c r="Z157" s="407"/>
      <c r="AA157" s="407"/>
      <c r="AB157" s="408"/>
      <c r="AC157" s="391" t="s">
        <v>131</v>
      </c>
      <c r="AD157" s="392"/>
      <c r="AE157" s="662">
        <v>0</v>
      </c>
      <c r="AF157" s="663"/>
      <c r="AG157" s="663"/>
      <c r="AH157" s="664"/>
      <c r="AI157" s="662">
        <v>0</v>
      </c>
      <c r="AJ157" s="663"/>
      <c r="AK157" s="663"/>
      <c r="AL157" s="664"/>
      <c r="AM157" s="662">
        <v>0</v>
      </c>
      <c r="AN157" s="663"/>
      <c r="AO157" s="663"/>
      <c r="AP157" s="664"/>
    </row>
    <row r="158" spans="1:44" x14ac:dyDescent="0.2">
      <c r="A158" s="298" t="s">
        <v>668</v>
      </c>
      <c r="B158" s="299"/>
      <c r="C158" s="406" t="s">
        <v>641</v>
      </c>
      <c r="D158" s="407"/>
      <c r="E158" s="407"/>
      <c r="F158" s="407"/>
      <c r="G158" s="407"/>
      <c r="H158" s="407"/>
      <c r="I158" s="407"/>
      <c r="J158" s="407"/>
      <c r="K158" s="407"/>
      <c r="L158" s="407"/>
      <c r="M158" s="407"/>
      <c r="N158" s="407"/>
      <c r="O158" s="407"/>
      <c r="P158" s="407"/>
      <c r="Q158" s="407"/>
      <c r="R158" s="407"/>
      <c r="S158" s="407"/>
      <c r="T158" s="407"/>
      <c r="U158" s="407"/>
      <c r="V158" s="407"/>
      <c r="W158" s="407"/>
      <c r="X158" s="407"/>
      <c r="Y158" s="407"/>
      <c r="Z158" s="407"/>
      <c r="AA158" s="407"/>
      <c r="AB158" s="408"/>
      <c r="AC158" s="391" t="s">
        <v>640</v>
      </c>
      <c r="AD158" s="392"/>
      <c r="AE158" s="662">
        <v>0</v>
      </c>
      <c r="AF158" s="663"/>
      <c r="AG158" s="663"/>
      <c r="AH158" s="664"/>
      <c r="AI158" s="662">
        <v>0</v>
      </c>
      <c r="AJ158" s="663"/>
      <c r="AK158" s="663"/>
      <c r="AL158" s="664"/>
      <c r="AM158" s="662">
        <v>0</v>
      </c>
      <c r="AN158" s="663"/>
      <c r="AO158" s="663"/>
      <c r="AP158" s="664"/>
    </row>
    <row r="159" spans="1:44" x14ac:dyDescent="0.2">
      <c r="A159" s="298" t="s">
        <v>669</v>
      </c>
      <c r="B159" s="299"/>
      <c r="C159" s="406" t="s">
        <v>642</v>
      </c>
      <c r="D159" s="407"/>
      <c r="E159" s="407"/>
      <c r="F159" s="407"/>
      <c r="G159" s="407"/>
      <c r="H159" s="407"/>
      <c r="I159" s="407"/>
      <c r="J159" s="407"/>
      <c r="K159" s="407"/>
      <c r="L159" s="407"/>
      <c r="M159" s="407"/>
      <c r="N159" s="407"/>
      <c r="O159" s="407"/>
      <c r="P159" s="407"/>
      <c r="Q159" s="407"/>
      <c r="R159" s="407"/>
      <c r="S159" s="407"/>
      <c r="T159" s="407"/>
      <c r="U159" s="407"/>
      <c r="V159" s="407"/>
      <c r="W159" s="407"/>
      <c r="X159" s="407"/>
      <c r="Y159" s="407"/>
      <c r="Z159" s="407"/>
      <c r="AA159" s="407"/>
      <c r="AB159" s="408"/>
      <c r="AC159" s="391" t="s">
        <v>643</v>
      </c>
      <c r="AD159" s="392"/>
      <c r="AE159" s="662">
        <v>0</v>
      </c>
      <c r="AF159" s="663"/>
      <c r="AG159" s="663"/>
      <c r="AH159" s="664"/>
      <c r="AI159" s="662">
        <v>0</v>
      </c>
      <c r="AJ159" s="663"/>
      <c r="AK159" s="663"/>
      <c r="AL159" s="664"/>
      <c r="AM159" s="662">
        <v>0</v>
      </c>
      <c r="AN159" s="663"/>
      <c r="AO159" s="663"/>
      <c r="AP159" s="664"/>
    </row>
    <row r="160" spans="1:44" x14ac:dyDescent="0.2">
      <c r="A160" s="298" t="s">
        <v>670</v>
      </c>
      <c r="B160" s="299"/>
      <c r="C160" s="406" t="s">
        <v>644</v>
      </c>
      <c r="D160" s="407"/>
      <c r="E160" s="407"/>
      <c r="F160" s="407"/>
      <c r="G160" s="407"/>
      <c r="H160" s="407"/>
      <c r="I160" s="407"/>
      <c r="J160" s="407"/>
      <c r="K160" s="407"/>
      <c r="L160" s="407"/>
      <c r="M160" s="407"/>
      <c r="N160" s="407"/>
      <c r="O160" s="407"/>
      <c r="P160" s="407"/>
      <c r="Q160" s="407"/>
      <c r="R160" s="407"/>
      <c r="S160" s="407"/>
      <c r="T160" s="407"/>
      <c r="U160" s="407"/>
      <c r="V160" s="407"/>
      <c r="W160" s="407"/>
      <c r="X160" s="407"/>
      <c r="Y160" s="407"/>
      <c r="Z160" s="407"/>
      <c r="AA160" s="407"/>
      <c r="AB160" s="408"/>
      <c r="AC160" s="391" t="s">
        <v>645</v>
      </c>
      <c r="AD160" s="392"/>
      <c r="AE160" s="662">
        <v>0</v>
      </c>
      <c r="AF160" s="663"/>
      <c r="AG160" s="663"/>
      <c r="AH160" s="664"/>
      <c r="AI160" s="662">
        <v>0</v>
      </c>
      <c r="AJ160" s="663"/>
      <c r="AK160" s="663"/>
      <c r="AL160" s="664"/>
      <c r="AM160" s="662">
        <v>0</v>
      </c>
      <c r="AN160" s="663"/>
      <c r="AO160" s="663"/>
      <c r="AP160" s="664"/>
    </row>
    <row r="161" spans="1:43" x14ac:dyDescent="0.2">
      <c r="A161" s="298" t="s">
        <v>671</v>
      </c>
      <c r="B161" s="299"/>
      <c r="C161" s="406" t="s">
        <v>424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391" t="s">
        <v>132</v>
      </c>
      <c r="AD161" s="392"/>
      <c r="AE161" s="662">
        <v>0</v>
      </c>
      <c r="AF161" s="663"/>
      <c r="AG161" s="663"/>
      <c r="AH161" s="664"/>
      <c r="AI161" s="662">
        <v>0</v>
      </c>
      <c r="AJ161" s="663"/>
      <c r="AK161" s="663"/>
      <c r="AL161" s="664"/>
      <c r="AM161" s="662">
        <v>0</v>
      </c>
      <c r="AN161" s="663"/>
      <c r="AO161" s="663"/>
      <c r="AP161" s="664"/>
    </row>
    <row r="162" spans="1:43" x14ac:dyDescent="0.2">
      <c r="A162" s="298" t="s">
        <v>672</v>
      </c>
      <c r="B162" s="299"/>
      <c r="C162" s="406" t="s">
        <v>423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391" t="s">
        <v>133</v>
      </c>
      <c r="AD162" s="392"/>
      <c r="AE162" s="662">
        <v>0</v>
      </c>
      <c r="AF162" s="663"/>
      <c r="AG162" s="663"/>
      <c r="AH162" s="664"/>
      <c r="AI162" s="662">
        <v>0</v>
      </c>
      <c r="AJ162" s="663"/>
      <c r="AK162" s="663"/>
      <c r="AL162" s="664"/>
      <c r="AM162" s="662">
        <v>0</v>
      </c>
      <c r="AN162" s="663"/>
      <c r="AO162" s="663"/>
      <c r="AP162" s="664"/>
    </row>
    <row r="163" spans="1:43" x14ac:dyDescent="0.2">
      <c r="A163" s="298" t="s">
        <v>673</v>
      </c>
      <c r="B163" s="299"/>
      <c r="C163" s="406" t="s">
        <v>422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391" t="s">
        <v>134</v>
      </c>
      <c r="AD163" s="392"/>
      <c r="AE163" s="662">
        <v>0</v>
      </c>
      <c r="AF163" s="663"/>
      <c r="AG163" s="663"/>
      <c r="AH163" s="664"/>
      <c r="AI163" s="662">
        <v>0</v>
      </c>
      <c r="AJ163" s="663"/>
      <c r="AK163" s="663"/>
      <c r="AL163" s="664"/>
      <c r="AM163" s="662">
        <v>0</v>
      </c>
      <c r="AN163" s="663"/>
      <c r="AO163" s="663"/>
      <c r="AP163" s="664"/>
    </row>
    <row r="164" spans="1:43" x14ac:dyDescent="0.2">
      <c r="A164" s="298" t="s">
        <v>674</v>
      </c>
      <c r="B164" s="299"/>
      <c r="C164" s="406" t="s">
        <v>143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391" t="s">
        <v>135</v>
      </c>
      <c r="AD164" s="392"/>
      <c r="AE164" s="662">
        <v>0</v>
      </c>
      <c r="AF164" s="663"/>
      <c r="AG164" s="663"/>
      <c r="AH164" s="664"/>
      <c r="AI164" s="662">
        <v>0</v>
      </c>
      <c r="AJ164" s="663"/>
      <c r="AK164" s="663"/>
      <c r="AL164" s="664"/>
      <c r="AM164" s="662">
        <v>0</v>
      </c>
      <c r="AN164" s="663"/>
      <c r="AO164" s="663"/>
      <c r="AP164" s="664"/>
    </row>
    <row r="165" spans="1:43" x14ac:dyDescent="0.2">
      <c r="A165" s="298" t="s">
        <v>675</v>
      </c>
      <c r="B165" s="299"/>
      <c r="C165" s="406" t="s">
        <v>421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391" t="s">
        <v>136</v>
      </c>
      <c r="AD165" s="392"/>
      <c r="AE165" s="662">
        <v>0</v>
      </c>
      <c r="AF165" s="663"/>
      <c r="AG165" s="663"/>
      <c r="AH165" s="664"/>
      <c r="AI165" s="662">
        <v>0</v>
      </c>
      <c r="AJ165" s="663"/>
      <c r="AK165" s="663"/>
      <c r="AL165" s="664"/>
      <c r="AM165" s="662">
        <v>0</v>
      </c>
      <c r="AN165" s="663"/>
      <c r="AO165" s="663"/>
      <c r="AP165" s="664"/>
    </row>
    <row r="166" spans="1:43" x14ac:dyDescent="0.2">
      <c r="A166" s="298" t="s">
        <v>676</v>
      </c>
      <c r="B166" s="299"/>
      <c r="C166" s="406" t="s">
        <v>420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391" t="s">
        <v>137</v>
      </c>
      <c r="AD166" s="392"/>
      <c r="AE166" s="662">
        <v>0</v>
      </c>
      <c r="AF166" s="663"/>
      <c r="AG166" s="663"/>
      <c r="AH166" s="664"/>
      <c r="AI166" s="662">
        <v>0</v>
      </c>
      <c r="AJ166" s="663"/>
      <c r="AK166" s="663"/>
      <c r="AL166" s="664"/>
      <c r="AM166" s="662">
        <v>0</v>
      </c>
      <c r="AN166" s="663"/>
      <c r="AO166" s="663"/>
      <c r="AP166" s="664"/>
    </row>
    <row r="167" spans="1:43" x14ac:dyDescent="0.2">
      <c r="A167" s="298" t="s">
        <v>677</v>
      </c>
      <c r="B167" s="299"/>
      <c r="C167" s="406" t="s">
        <v>144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391" t="s">
        <v>138</v>
      </c>
      <c r="AD167" s="392"/>
      <c r="AE167" s="662">
        <v>0</v>
      </c>
      <c r="AF167" s="663"/>
      <c r="AG167" s="663"/>
      <c r="AH167" s="664"/>
      <c r="AI167" s="662">
        <v>0</v>
      </c>
      <c r="AJ167" s="663"/>
      <c r="AK167" s="663"/>
      <c r="AL167" s="664"/>
      <c r="AM167" s="662">
        <v>0</v>
      </c>
      <c r="AN167" s="663"/>
      <c r="AO167" s="663"/>
      <c r="AP167" s="664"/>
    </row>
    <row r="168" spans="1:43" x14ac:dyDescent="0.2">
      <c r="A168" s="298" t="s">
        <v>678</v>
      </c>
      <c r="B168" s="299"/>
      <c r="C168" s="410" t="s">
        <v>145</v>
      </c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  <c r="R168" s="411"/>
      <c r="S168" s="411"/>
      <c r="T168" s="411"/>
      <c r="U168" s="411"/>
      <c r="V168" s="411"/>
      <c r="W168" s="411"/>
      <c r="X168" s="411"/>
      <c r="Y168" s="411"/>
      <c r="Z168" s="411"/>
      <c r="AA168" s="411"/>
      <c r="AB168" s="412"/>
      <c r="AC168" s="391" t="s">
        <v>139</v>
      </c>
      <c r="AD168" s="392"/>
      <c r="AE168" s="662">
        <v>0</v>
      </c>
      <c r="AF168" s="663"/>
      <c r="AG168" s="663"/>
      <c r="AH168" s="664"/>
      <c r="AI168" s="662">
        <v>0</v>
      </c>
      <c r="AJ168" s="663"/>
      <c r="AK168" s="663"/>
      <c r="AL168" s="664"/>
      <c r="AM168" s="662">
        <v>0</v>
      </c>
      <c r="AN168" s="663"/>
      <c r="AO168" s="663"/>
      <c r="AP168" s="664"/>
    </row>
    <row r="169" spans="1:43" x14ac:dyDescent="0.2">
      <c r="A169" s="298" t="s">
        <v>679</v>
      </c>
      <c r="B169" s="299"/>
      <c r="C169" s="406" t="s">
        <v>646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391" t="s">
        <v>140</v>
      </c>
      <c r="AD169" s="409"/>
      <c r="AE169" s="662">
        <v>0</v>
      </c>
      <c r="AF169" s="663"/>
      <c r="AG169" s="663"/>
      <c r="AH169" s="664"/>
      <c r="AI169" s="662">
        <v>0</v>
      </c>
      <c r="AJ169" s="663"/>
      <c r="AK169" s="663"/>
      <c r="AL169" s="664"/>
      <c r="AM169" s="662">
        <v>0</v>
      </c>
      <c r="AN169" s="663"/>
      <c r="AO169" s="663"/>
      <c r="AP169" s="664"/>
    </row>
    <row r="170" spans="1:43" x14ac:dyDescent="0.2">
      <c r="A170" s="298" t="s">
        <v>680</v>
      </c>
      <c r="B170" s="299"/>
      <c r="C170" s="406" t="s">
        <v>146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391" t="s">
        <v>141</v>
      </c>
      <c r="AD170" s="409"/>
      <c r="AE170" s="662">
        <v>0</v>
      </c>
      <c r="AF170" s="663"/>
      <c r="AG170" s="663"/>
      <c r="AH170" s="664"/>
      <c r="AI170" s="662">
        <v>0</v>
      </c>
      <c r="AJ170" s="663"/>
      <c r="AK170" s="663"/>
      <c r="AL170" s="664"/>
      <c r="AM170" s="662">
        <v>0</v>
      </c>
      <c r="AN170" s="663"/>
      <c r="AO170" s="663"/>
      <c r="AP170" s="664"/>
    </row>
    <row r="171" spans="1:43" x14ac:dyDescent="0.2">
      <c r="A171" s="298" t="s">
        <v>681</v>
      </c>
      <c r="B171" s="299"/>
      <c r="C171" s="410" t="s">
        <v>147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  <c r="R171" s="411"/>
      <c r="S171" s="411"/>
      <c r="T171" s="411"/>
      <c r="U171" s="411"/>
      <c r="V171" s="411"/>
      <c r="W171" s="411"/>
      <c r="X171" s="411"/>
      <c r="Y171" s="411"/>
      <c r="Z171" s="411"/>
      <c r="AA171" s="411"/>
      <c r="AB171" s="412"/>
      <c r="AC171" s="391" t="s">
        <v>647</v>
      </c>
      <c r="AD171" s="392"/>
      <c r="AE171" s="662">
        <v>0</v>
      </c>
      <c r="AF171" s="663"/>
      <c r="AG171" s="663"/>
      <c r="AH171" s="664"/>
      <c r="AI171" s="662">
        <v>0</v>
      </c>
      <c r="AJ171" s="663"/>
      <c r="AK171" s="663"/>
      <c r="AL171" s="664"/>
      <c r="AM171" s="662">
        <v>0</v>
      </c>
      <c r="AN171" s="663"/>
      <c r="AO171" s="663"/>
      <c r="AP171" s="664"/>
    </row>
    <row r="172" spans="1:43" ht="15.75" x14ac:dyDescent="0.2">
      <c r="A172" s="328" t="s">
        <v>682</v>
      </c>
      <c r="B172" s="329"/>
      <c r="C172" s="374" t="s">
        <v>759</v>
      </c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6"/>
      <c r="AC172" s="396" t="s">
        <v>59</v>
      </c>
      <c r="AD172" s="397"/>
      <c r="AE172" s="824">
        <f>SUM(AE157:AH171)</f>
        <v>0</v>
      </c>
      <c r="AF172" s="825"/>
      <c r="AG172" s="825"/>
      <c r="AH172" s="826"/>
      <c r="AI172" s="824">
        <f>SUM(AI157:AL171)</f>
        <v>0</v>
      </c>
      <c r="AJ172" s="825"/>
      <c r="AK172" s="825"/>
      <c r="AL172" s="826"/>
      <c r="AM172" s="824">
        <f t="shared" ref="AM172" si="35">SUM(AM157:AP171)</f>
        <v>0</v>
      </c>
      <c r="AN172" s="825"/>
      <c r="AO172" s="825"/>
      <c r="AP172" s="870"/>
    </row>
    <row r="173" spans="1:43" x14ac:dyDescent="0.2">
      <c r="A173" s="298" t="s">
        <v>683</v>
      </c>
      <c r="B173" s="299"/>
      <c r="C173" s="401" t="s">
        <v>148</v>
      </c>
      <c r="D173" s="402"/>
      <c r="E173" s="402"/>
      <c r="F173" s="402"/>
      <c r="G173" s="402"/>
      <c r="H173" s="402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3"/>
      <c r="AC173" s="391" t="s">
        <v>124</v>
      </c>
      <c r="AD173" s="392"/>
      <c r="AE173" s="662">
        <v>0</v>
      </c>
      <c r="AF173" s="663"/>
      <c r="AG173" s="663"/>
      <c r="AH173" s="664"/>
      <c r="AI173" s="662">
        <v>0</v>
      </c>
      <c r="AJ173" s="663"/>
      <c r="AK173" s="663"/>
      <c r="AL173" s="664"/>
      <c r="AM173" s="662">
        <v>0</v>
      </c>
      <c r="AN173" s="663"/>
      <c r="AO173" s="663"/>
      <c r="AP173" s="882"/>
    </row>
    <row r="174" spans="1:43" x14ac:dyDescent="0.2">
      <c r="A174" s="298" t="s">
        <v>684</v>
      </c>
      <c r="B174" s="299"/>
      <c r="C174" s="401" t="s">
        <v>149</v>
      </c>
      <c r="D174" s="402"/>
      <c r="E174" s="402"/>
      <c r="F174" s="402"/>
      <c r="G174" s="402"/>
      <c r="H174" s="402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3"/>
      <c r="AC174" s="391" t="s">
        <v>125</v>
      </c>
      <c r="AD174" s="392"/>
      <c r="AE174" s="662">
        <v>0</v>
      </c>
      <c r="AF174" s="663"/>
      <c r="AG174" s="663"/>
      <c r="AH174" s="664"/>
      <c r="AI174" s="662">
        <v>0</v>
      </c>
      <c r="AJ174" s="663"/>
      <c r="AK174" s="663"/>
      <c r="AL174" s="664"/>
      <c r="AM174" s="662">
        <v>0</v>
      </c>
      <c r="AN174" s="663"/>
      <c r="AO174" s="663"/>
      <c r="AP174" s="882"/>
    </row>
    <row r="175" spans="1:43" x14ac:dyDescent="0.2">
      <c r="A175" s="298" t="s">
        <v>685</v>
      </c>
      <c r="B175" s="299"/>
      <c r="C175" s="401" t="s">
        <v>150</v>
      </c>
      <c r="D175" s="402"/>
      <c r="E175" s="402"/>
      <c r="F175" s="402"/>
      <c r="G175" s="402"/>
      <c r="H175" s="402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3"/>
      <c r="AC175" s="391" t="s">
        <v>126</v>
      </c>
      <c r="AD175" s="392"/>
      <c r="AE175" s="662">
        <v>0</v>
      </c>
      <c r="AF175" s="663"/>
      <c r="AG175" s="663"/>
      <c r="AH175" s="664"/>
      <c r="AI175" s="662">
        <v>0</v>
      </c>
      <c r="AJ175" s="663"/>
      <c r="AK175" s="663"/>
      <c r="AL175" s="664"/>
      <c r="AM175" s="662">
        <v>0</v>
      </c>
      <c r="AN175" s="663"/>
      <c r="AO175" s="663"/>
      <c r="AP175" s="882"/>
    </row>
    <row r="176" spans="1:43" x14ac:dyDescent="0.2">
      <c r="A176" s="298" t="s">
        <v>686</v>
      </c>
      <c r="B176" s="299"/>
      <c r="C176" s="401" t="s">
        <v>151</v>
      </c>
      <c r="D176" s="402"/>
      <c r="E176" s="402"/>
      <c r="F176" s="402"/>
      <c r="G176" s="402"/>
      <c r="H176" s="402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3"/>
      <c r="AC176" s="391" t="s">
        <v>127</v>
      </c>
      <c r="AD176" s="392"/>
      <c r="AE176" s="662">
        <v>615000</v>
      </c>
      <c r="AF176" s="663"/>
      <c r="AG176" s="663"/>
      <c r="AH176" s="664"/>
      <c r="AI176" s="662">
        <v>1356000</v>
      </c>
      <c r="AJ176" s="663"/>
      <c r="AK176" s="663"/>
      <c r="AL176" s="664"/>
      <c r="AM176" s="662">
        <v>658920</v>
      </c>
      <c r="AN176" s="663"/>
      <c r="AO176" s="663"/>
      <c r="AP176" s="882"/>
      <c r="AQ176" s="136"/>
    </row>
    <row r="177" spans="1:43" x14ac:dyDescent="0.2">
      <c r="A177" s="298" t="s">
        <v>687</v>
      </c>
      <c r="B177" s="299"/>
      <c r="C177" s="324" t="s">
        <v>152</v>
      </c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O177" s="325"/>
      <c r="P177" s="325"/>
      <c r="Q177" s="325"/>
      <c r="R177" s="325"/>
      <c r="S177" s="325"/>
      <c r="T177" s="325"/>
      <c r="U177" s="325"/>
      <c r="V177" s="325"/>
      <c r="W177" s="325"/>
      <c r="X177" s="325"/>
      <c r="Y177" s="325"/>
      <c r="Z177" s="325"/>
      <c r="AA177" s="325"/>
      <c r="AB177" s="326"/>
      <c r="AC177" s="391" t="s">
        <v>128</v>
      </c>
      <c r="AD177" s="392"/>
      <c r="AE177" s="662">
        <v>0</v>
      </c>
      <c r="AF177" s="663"/>
      <c r="AG177" s="663"/>
      <c r="AH177" s="664"/>
      <c r="AI177" s="662">
        <v>0</v>
      </c>
      <c r="AJ177" s="663"/>
      <c r="AK177" s="663"/>
      <c r="AL177" s="664"/>
      <c r="AM177" s="662">
        <v>0</v>
      </c>
      <c r="AN177" s="663"/>
      <c r="AO177" s="663"/>
      <c r="AP177" s="882"/>
    </row>
    <row r="178" spans="1:43" x14ac:dyDescent="0.2">
      <c r="A178" s="298" t="s">
        <v>688</v>
      </c>
      <c r="B178" s="299"/>
      <c r="C178" s="324" t="s">
        <v>153</v>
      </c>
      <c r="D178" s="325"/>
      <c r="E178" s="325"/>
      <c r="F178" s="325"/>
      <c r="G178" s="325"/>
      <c r="H178" s="325"/>
      <c r="I178" s="325"/>
      <c r="J178" s="325"/>
      <c r="K178" s="325"/>
      <c r="L178" s="325"/>
      <c r="M178" s="325"/>
      <c r="N178" s="325"/>
      <c r="O178" s="325"/>
      <c r="P178" s="325"/>
      <c r="Q178" s="325"/>
      <c r="R178" s="325"/>
      <c r="S178" s="325"/>
      <c r="T178" s="325"/>
      <c r="U178" s="325"/>
      <c r="V178" s="325"/>
      <c r="W178" s="325"/>
      <c r="X178" s="325"/>
      <c r="Y178" s="325"/>
      <c r="Z178" s="325"/>
      <c r="AA178" s="325"/>
      <c r="AB178" s="326"/>
      <c r="AC178" s="391" t="s">
        <v>129</v>
      </c>
      <c r="AD178" s="392"/>
      <c r="AE178" s="662">
        <v>0</v>
      </c>
      <c r="AF178" s="663"/>
      <c r="AG178" s="663"/>
      <c r="AH178" s="664"/>
      <c r="AI178" s="662">
        <v>0</v>
      </c>
      <c r="AJ178" s="663"/>
      <c r="AK178" s="663"/>
      <c r="AL178" s="664"/>
      <c r="AM178" s="662">
        <v>0</v>
      </c>
      <c r="AN178" s="663"/>
      <c r="AO178" s="663"/>
      <c r="AP178" s="882"/>
    </row>
    <row r="179" spans="1:43" x14ac:dyDescent="0.2">
      <c r="A179" s="298" t="s">
        <v>689</v>
      </c>
      <c r="B179" s="299"/>
      <c r="C179" s="324" t="s">
        <v>154</v>
      </c>
      <c r="D179" s="325"/>
      <c r="E179" s="325"/>
      <c r="F179" s="325"/>
      <c r="G179" s="325"/>
      <c r="H179" s="325"/>
      <c r="I179" s="325"/>
      <c r="J179" s="325"/>
      <c r="K179" s="325"/>
      <c r="L179" s="325"/>
      <c r="M179" s="325"/>
      <c r="N179" s="325"/>
      <c r="O179" s="325"/>
      <c r="P179" s="325"/>
      <c r="Q179" s="325"/>
      <c r="R179" s="325"/>
      <c r="S179" s="325"/>
      <c r="T179" s="325"/>
      <c r="U179" s="325"/>
      <c r="V179" s="325"/>
      <c r="W179" s="325"/>
      <c r="X179" s="325"/>
      <c r="Y179" s="325"/>
      <c r="Z179" s="325"/>
      <c r="AA179" s="325"/>
      <c r="AB179" s="326"/>
      <c r="AC179" s="391" t="s">
        <v>130</v>
      </c>
      <c r="AD179" s="392"/>
      <c r="AE179" s="662">
        <v>166050</v>
      </c>
      <c r="AF179" s="663"/>
      <c r="AG179" s="663"/>
      <c r="AH179" s="664"/>
      <c r="AI179" s="662">
        <v>366120</v>
      </c>
      <c r="AJ179" s="663"/>
      <c r="AK179" s="663"/>
      <c r="AL179" s="664"/>
      <c r="AM179" s="662">
        <v>177909</v>
      </c>
      <c r="AN179" s="663"/>
      <c r="AO179" s="663"/>
      <c r="AP179" s="882"/>
      <c r="AQ179" s="136"/>
    </row>
    <row r="180" spans="1:43" ht="15.75" x14ac:dyDescent="0.2">
      <c r="A180" s="328" t="s">
        <v>690</v>
      </c>
      <c r="B180" s="329"/>
      <c r="C180" s="330" t="s">
        <v>737</v>
      </c>
      <c r="D180" s="331"/>
      <c r="E180" s="331"/>
      <c r="F180" s="331"/>
      <c r="G180" s="331"/>
      <c r="H180" s="331"/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  <c r="S180" s="331"/>
      <c r="T180" s="331"/>
      <c r="U180" s="331"/>
      <c r="V180" s="331"/>
      <c r="W180" s="331"/>
      <c r="X180" s="331"/>
      <c r="Y180" s="331"/>
      <c r="Z180" s="331"/>
      <c r="AA180" s="331"/>
      <c r="AB180" s="332"/>
      <c r="AC180" s="396" t="s">
        <v>60</v>
      </c>
      <c r="AD180" s="397"/>
      <c r="AE180" s="824">
        <f>SUM(AE173:AH179)</f>
        <v>781050</v>
      </c>
      <c r="AF180" s="825"/>
      <c r="AG180" s="825"/>
      <c r="AH180" s="826"/>
      <c r="AI180" s="824">
        <f t="shared" ref="AI180" si="36">SUM(AI173:AL179)</f>
        <v>1722120</v>
      </c>
      <c r="AJ180" s="825"/>
      <c r="AK180" s="825"/>
      <c r="AL180" s="826"/>
      <c r="AM180" s="824">
        <f t="shared" ref="AM180" si="37">SUM(AM173:AP179)</f>
        <v>836829</v>
      </c>
      <c r="AN180" s="825"/>
      <c r="AO180" s="825"/>
      <c r="AP180" s="870"/>
      <c r="AQ180" s="182"/>
    </row>
    <row r="181" spans="1:43" x14ac:dyDescent="0.2">
      <c r="A181" s="298" t="s">
        <v>691</v>
      </c>
      <c r="B181" s="299"/>
      <c r="C181" s="300" t="s">
        <v>167</v>
      </c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2"/>
      <c r="AC181" s="391" t="s">
        <v>155</v>
      </c>
      <c r="AD181" s="392"/>
      <c r="AE181" s="662">
        <v>0</v>
      </c>
      <c r="AF181" s="663"/>
      <c r="AG181" s="663"/>
      <c r="AH181" s="664"/>
      <c r="AI181" s="662">
        <v>0</v>
      </c>
      <c r="AJ181" s="663"/>
      <c r="AK181" s="663"/>
      <c r="AL181" s="664"/>
      <c r="AM181" s="662">
        <v>0</v>
      </c>
      <c r="AN181" s="663"/>
      <c r="AO181" s="663"/>
      <c r="AP181" s="664"/>
    </row>
    <row r="182" spans="1:43" x14ac:dyDescent="0.2">
      <c r="A182" s="298" t="s">
        <v>692</v>
      </c>
      <c r="B182" s="299"/>
      <c r="C182" s="300" t="s">
        <v>168</v>
      </c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2"/>
      <c r="AC182" s="391" t="s">
        <v>156</v>
      </c>
      <c r="AD182" s="392"/>
      <c r="AE182" s="662">
        <v>0</v>
      </c>
      <c r="AF182" s="663"/>
      <c r="AG182" s="663"/>
      <c r="AH182" s="664"/>
      <c r="AI182" s="662">
        <v>0</v>
      </c>
      <c r="AJ182" s="663"/>
      <c r="AK182" s="663"/>
      <c r="AL182" s="664"/>
      <c r="AM182" s="662">
        <v>0</v>
      </c>
      <c r="AN182" s="663"/>
      <c r="AO182" s="663"/>
      <c r="AP182" s="664"/>
    </row>
    <row r="183" spans="1:43" x14ac:dyDescent="0.2">
      <c r="A183" s="298" t="s">
        <v>693</v>
      </c>
      <c r="B183" s="299"/>
      <c r="C183" s="300" t="s">
        <v>169</v>
      </c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2"/>
      <c r="AC183" s="391" t="s">
        <v>157</v>
      </c>
      <c r="AD183" s="392"/>
      <c r="AE183" s="662">
        <v>0</v>
      </c>
      <c r="AF183" s="663"/>
      <c r="AG183" s="663"/>
      <c r="AH183" s="664"/>
      <c r="AI183" s="662">
        <v>0</v>
      </c>
      <c r="AJ183" s="663"/>
      <c r="AK183" s="663"/>
      <c r="AL183" s="664"/>
      <c r="AM183" s="662">
        <v>0</v>
      </c>
      <c r="AN183" s="663"/>
      <c r="AO183" s="663"/>
      <c r="AP183" s="664"/>
    </row>
    <row r="184" spans="1:43" x14ac:dyDescent="0.2">
      <c r="A184" s="298" t="s">
        <v>694</v>
      </c>
      <c r="B184" s="299"/>
      <c r="C184" s="300" t="s">
        <v>170</v>
      </c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2"/>
      <c r="AC184" s="391" t="s">
        <v>158</v>
      </c>
      <c r="AD184" s="392"/>
      <c r="AE184" s="662">
        <v>0</v>
      </c>
      <c r="AF184" s="663"/>
      <c r="AG184" s="663"/>
      <c r="AH184" s="664"/>
      <c r="AI184" s="662">
        <v>0</v>
      </c>
      <c r="AJ184" s="663"/>
      <c r="AK184" s="663"/>
      <c r="AL184" s="664"/>
      <c r="AM184" s="662">
        <v>0</v>
      </c>
      <c r="AN184" s="663"/>
      <c r="AO184" s="663"/>
      <c r="AP184" s="664"/>
    </row>
    <row r="185" spans="1:43" ht="15.75" x14ac:dyDescent="0.2">
      <c r="A185" s="328" t="s">
        <v>695</v>
      </c>
      <c r="B185" s="329"/>
      <c r="C185" s="374" t="s">
        <v>738</v>
      </c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6"/>
      <c r="AC185" s="396" t="s">
        <v>61</v>
      </c>
      <c r="AD185" s="397"/>
      <c r="AE185" s="824">
        <f>SUM(AE181:AH184)</f>
        <v>0</v>
      </c>
      <c r="AF185" s="825"/>
      <c r="AG185" s="825"/>
      <c r="AH185" s="826"/>
      <c r="AI185" s="824">
        <f>SUM(AI181:AL184)</f>
        <v>0</v>
      </c>
      <c r="AJ185" s="825"/>
      <c r="AK185" s="825"/>
      <c r="AL185" s="826"/>
      <c r="AM185" s="824">
        <f>SUM(AM181:AP184)</f>
        <v>0</v>
      </c>
      <c r="AN185" s="825"/>
      <c r="AO185" s="825"/>
      <c r="AP185" s="826"/>
    </row>
    <row r="186" spans="1:43" x14ac:dyDescent="0.2">
      <c r="A186" s="298" t="s">
        <v>696</v>
      </c>
      <c r="B186" s="299"/>
      <c r="C186" s="300" t="s">
        <v>415</v>
      </c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2"/>
      <c r="AC186" s="391" t="s">
        <v>159</v>
      </c>
      <c r="AD186" s="392"/>
      <c r="AE186" s="662">
        <v>0</v>
      </c>
      <c r="AF186" s="663"/>
      <c r="AG186" s="663"/>
      <c r="AH186" s="664"/>
      <c r="AI186" s="662">
        <v>0</v>
      </c>
      <c r="AJ186" s="663"/>
      <c r="AK186" s="663"/>
      <c r="AL186" s="664"/>
      <c r="AM186" s="662">
        <v>0</v>
      </c>
      <c r="AN186" s="663"/>
      <c r="AO186" s="663"/>
      <c r="AP186" s="664"/>
    </row>
    <row r="187" spans="1:43" x14ac:dyDescent="0.2">
      <c r="A187" s="298" t="s">
        <v>697</v>
      </c>
      <c r="B187" s="299"/>
      <c r="C187" s="300" t="s">
        <v>416</v>
      </c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2"/>
      <c r="AC187" s="391" t="s">
        <v>160</v>
      </c>
      <c r="AD187" s="392"/>
      <c r="AE187" s="662">
        <v>0</v>
      </c>
      <c r="AF187" s="663"/>
      <c r="AG187" s="663"/>
      <c r="AH187" s="664"/>
      <c r="AI187" s="662">
        <v>0</v>
      </c>
      <c r="AJ187" s="663"/>
      <c r="AK187" s="663"/>
      <c r="AL187" s="664"/>
      <c r="AM187" s="662">
        <v>0</v>
      </c>
      <c r="AN187" s="663"/>
      <c r="AO187" s="663"/>
      <c r="AP187" s="664"/>
    </row>
    <row r="188" spans="1:43" x14ac:dyDescent="0.2">
      <c r="A188" s="298" t="s">
        <v>698</v>
      </c>
      <c r="B188" s="299"/>
      <c r="C188" s="300" t="s">
        <v>417</v>
      </c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2"/>
      <c r="AC188" s="391" t="s">
        <v>161</v>
      </c>
      <c r="AD188" s="392"/>
      <c r="AE188" s="662">
        <v>0</v>
      </c>
      <c r="AF188" s="663"/>
      <c r="AG188" s="663"/>
      <c r="AH188" s="664"/>
      <c r="AI188" s="662">
        <v>0</v>
      </c>
      <c r="AJ188" s="663"/>
      <c r="AK188" s="663"/>
      <c r="AL188" s="664"/>
      <c r="AM188" s="662">
        <v>0</v>
      </c>
      <c r="AN188" s="663"/>
      <c r="AO188" s="663"/>
      <c r="AP188" s="664"/>
    </row>
    <row r="189" spans="1:43" x14ac:dyDescent="0.2">
      <c r="A189" s="298" t="s">
        <v>699</v>
      </c>
      <c r="B189" s="299"/>
      <c r="C189" s="300" t="s">
        <v>171</v>
      </c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2"/>
      <c r="AC189" s="391" t="s">
        <v>162</v>
      </c>
      <c r="AD189" s="392"/>
      <c r="AE189" s="662">
        <v>0</v>
      </c>
      <c r="AF189" s="663"/>
      <c r="AG189" s="663"/>
      <c r="AH189" s="664"/>
      <c r="AI189" s="662">
        <v>0</v>
      </c>
      <c r="AJ189" s="663"/>
      <c r="AK189" s="663"/>
      <c r="AL189" s="664"/>
      <c r="AM189" s="662">
        <v>0</v>
      </c>
      <c r="AN189" s="663"/>
      <c r="AO189" s="663"/>
      <c r="AP189" s="664"/>
    </row>
    <row r="190" spans="1:43" x14ac:dyDescent="0.2">
      <c r="A190" s="298" t="s">
        <v>700</v>
      </c>
      <c r="B190" s="299"/>
      <c r="C190" s="300" t="s">
        <v>418</v>
      </c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2"/>
      <c r="AC190" s="391" t="s">
        <v>163</v>
      </c>
      <c r="AD190" s="392"/>
      <c r="AE190" s="662">
        <v>0</v>
      </c>
      <c r="AF190" s="663"/>
      <c r="AG190" s="663"/>
      <c r="AH190" s="664"/>
      <c r="AI190" s="662">
        <v>0</v>
      </c>
      <c r="AJ190" s="663"/>
      <c r="AK190" s="663"/>
      <c r="AL190" s="664"/>
      <c r="AM190" s="662">
        <v>0</v>
      </c>
      <c r="AN190" s="663"/>
      <c r="AO190" s="663"/>
      <c r="AP190" s="664"/>
    </row>
    <row r="191" spans="1:43" x14ac:dyDescent="0.2">
      <c r="A191" s="298" t="s">
        <v>701</v>
      </c>
      <c r="B191" s="299"/>
      <c r="C191" s="300" t="s">
        <v>419</v>
      </c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2"/>
      <c r="AC191" s="391" t="s">
        <v>164</v>
      </c>
      <c r="AD191" s="392"/>
      <c r="AE191" s="662">
        <v>0</v>
      </c>
      <c r="AF191" s="663"/>
      <c r="AG191" s="663"/>
      <c r="AH191" s="664"/>
      <c r="AI191" s="662">
        <v>0</v>
      </c>
      <c r="AJ191" s="663"/>
      <c r="AK191" s="663"/>
      <c r="AL191" s="664"/>
      <c r="AM191" s="662">
        <v>0</v>
      </c>
      <c r="AN191" s="663"/>
      <c r="AO191" s="663"/>
      <c r="AP191" s="664"/>
    </row>
    <row r="192" spans="1:43" x14ac:dyDescent="0.2">
      <c r="A192" s="298" t="s">
        <v>702</v>
      </c>
      <c r="B192" s="299"/>
      <c r="C192" s="300" t="s">
        <v>172</v>
      </c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2"/>
      <c r="AC192" s="391" t="s">
        <v>165</v>
      </c>
      <c r="AD192" s="392"/>
      <c r="AE192" s="662">
        <v>0</v>
      </c>
      <c r="AF192" s="663"/>
      <c r="AG192" s="663"/>
      <c r="AH192" s="664"/>
      <c r="AI192" s="662">
        <v>0</v>
      </c>
      <c r="AJ192" s="663"/>
      <c r="AK192" s="663"/>
      <c r="AL192" s="664"/>
      <c r="AM192" s="662">
        <v>0</v>
      </c>
      <c r="AN192" s="663"/>
      <c r="AO192" s="663"/>
      <c r="AP192" s="664"/>
    </row>
    <row r="193" spans="1:43" x14ac:dyDescent="0.2">
      <c r="A193" s="298" t="s">
        <v>703</v>
      </c>
      <c r="B193" s="299"/>
      <c r="C193" s="300" t="s">
        <v>648</v>
      </c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2"/>
      <c r="AC193" s="391" t="s">
        <v>166</v>
      </c>
      <c r="AD193" s="392"/>
      <c r="AE193" s="662">
        <v>0</v>
      </c>
      <c r="AF193" s="663"/>
      <c r="AG193" s="663"/>
      <c r="AH193" s="664"/>
      <c r="AI193" s="662">
        <v>0</v>
      </c>
      <c r="AJ193" s="663"/>
      <c r="AK193" s="663"/>
      <c r="AL193" s="664"/>
      <c r="AM193" s="662">
        <v>0</v>
      </c>
      <c r="AN193" s="663"/>
      <c r="AO193" s="663"/>
      <c r="AP193" s="664"/>
    </row>
    <row r="194" spans="1:43" x14ac:dyDescent="0.2">
      <c r="A194" s="298" t="s">
        <v>704</v>
      </c>
      <c r="B194" s="299"/>
      <c r="C194" s="300" t="s">
        <v>173</v>
      </c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2"/>
      <c r="AC194" s="391" t="s">
        <v>649</v>
      </c>
      <c r="AD194" s="392"/>
      <c r="AE194" s="662">
        <v>0</v>
      </c>
      <c r="AF194" s="663"/>
      <c r="AG194" s="663"/>
      <c r="AH194" s="664"/>
      <c r="AI194" s="662">
        <v>0</v>
      </c>
      <c r="AJ194" s="663"/>
      <c r="AK194" s="663"/>
      <c r="AL194" s="664"/>
      <c r="AM194" s="662">
        <v>0</v>
      </c>
      <c r="AN194" s="663"/>
      <c r="AO194" s="663"/>
      <c r="AP194" s="664"/>
    </row>
    <row r="195" spans="1:43" x14ac:dyDescent="0.2">
      <c r="A195" s="328" t="s">
        <v>705</v>
      </c>
      <c r="B195" s="329"/>
      <c r="C195" s="374" t="s">
        <v>739</v>
      </c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6"/>
      <c r="AC195" s="404" t="s">
        <v>62</v>
      </c>
      <c r="AD195" s="405"/>
      <c r="AE195" s="456">
        <f>SUM(AE186:AH194)</f>
        <v>0</v>
      </c>
      <c r="AF195" s="457"/>
      <c r="AG195" s="457"/>
      <c r="AH195" s="458"/>
      <c r="AI195" s="456">
        <f>SUM(AI186:AL194)</f>
        <v>0</v>
      </c>
      <c r="AJ195" s="457"/>
      <c r="AK195" s="457"/>
      <c r="AL195" s="458"/>
      <c r="AM195" s="456">
        <f>SUM(AM186:AP194)</f>
        <v>0</v>
      </c>
      <c r="AN195" s="457"/>
      <c r="AO195" s="457"/>
      <c r="AP195" s="458"/>
    </row>
    <row r="196" spans="1:43" ht="15.75" x14ac:dyDescent="0.2">
      <c r="A196" s="817" t="s">
        <v>706</v>
      </c>
      <c r="B196" s="818"/>
      <c r="C196" s="819" t="s">
        <v>740</v>
      </c>
      <c r="D196" s="820"/>
      <c r="E196" s="820"/>
      <c r="F196" s="820"/>
      <c r="G196" s="820"/>
      <c r="H196" s="820"/>
      <c r="I196" s="820"/>
      <c r="J196" s="820"/>
      <c r="K196" s="820"/>
      <c r="L196" s="820"/>
      <c r="M196" s="820"/>
      <c r="N196" s="820"/>
      <c r="O196" s="820"/>
      <c r="P196" s="820"/>
      <c r="Q196" s="820"/>
      <c r="R196" s="820"/>
      <c r="S196" s="820"/>
      <c r="T196" s="820"/>
      <c r="U196" s="820"/>
      <c r="V196" s="820"/>
      <c r="W196" s="820"/>
      <c r="X196" s="820"/>
      <c r="Y196" s="820"/>
      <c r="Z196" s="820"/>
      <c r="AA196" s="820"/>
      <c r="AB196" s="821"/>
      <c r="AC196" s="884" t="s">
        <v>174</v>
      </c>
      <c r="AD196" s="885"/>
      <c r="AE196" s="824">
        <f>SUM(AE121,AE122,AE147,AE156,AE172,AE180,AE185)</f>
        <v>15112657</v>
      </c>
      <c r="AF196" s="825"/>
      <c r="AG196" s="825"/>
      <c r="AH196" s="826"/>
      <c r="AI196" s="824">
        <f>SUM(AI121,AI122,AI147,AI180)</f>
        <v>35403980</v>
      </c>
      <c r="AJ196" s="825"/>
      <c r="AK196" s="825"/>
      <c r="AL196" s="826"/>
      <c r="AM196" s="824">
        <f>AM121+AM122+AM147+AM156+AM172+AM180+AM185+AM195</f>
        <v>51810747</v>
      </c>
      <c r="AN196" s="825"/>
      <c r="AO196" s="825"/>
      <c r="AP196" s="870"/>
      <c r="AQ196" s="181">
        <f>SUM(AE196:AP196)</f>
        <v>102327384</v>
      </c>
    </row>
    <row r="197" spans="1:43" x14ac:dyDescent="0.2">
      <c r="A197" s="298" t="s">
        <v>707</v>
      </c>
      <c r="B197" s="299"/>
      <c r="C197" s="300" t="s">
        <v>650</v>
      </c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2"/>
      <c r="AC197" s="303" t="s">
        <v>380</v>
      </c>
      <c r="AD197" s="304"/>
      <c r="AE197" s="665">
        <v>0</v>
      </c>
      <c r="AF197" s="665"/>
      <c r="AG197" s="665"/>
      <c r="AH197" s="665"/>
      <c r="AI197" s="665"/>
      <c r="AJ197" s="665"/>
      <c r="AK197" s="665"/>
      <c r="AL197" s="665"/>
      <c r="AM197" s="665"/>
      <c r="AN197" s="665"/>
      <c r="AO197" s="665"/>
      <c r="AP197" s="883"/>
    </row>
    <row r="198" spans="1:43" x14ac:dyDescent="0.2">
      <c r="A198" s="298" t="s">
        <v>708</v>
      </c>
      <c r="B198" s="299"/>
      <c r="C198" s="300" t="s">
        <v>381</v>
      </c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2"/>
      <c r="AC198" s="303" t="s">
        <v>382</v>
      </c>
      <c r="AD198" s="304"/>
      <c r="AE198" s="665">
        <v>0</v>
      </c>
      <c r="AF198" s="665"/>
      <c r="AG198" s="665"/>
      <c r="AH198" s="665"/>
      <c r="AI198" s="665"/>
      <c r="AJ198" s="665"/>
      <c r="AK198" s="665"/>
      <c r="AL198" s="665"/>
      <c r="AM198" s="665"/>
      <c r="AN198" s="665"/>
      <c r="AO198" s="665"/>
      <c r="AP198" s="883"/>
    </row>
    <row r="199" spans="1:43" x14ac:dyDescent="0.2">
      <c r="A199" s="298" t="s">
        <v>709</v>
      </c>
      <c r="B199" s="299"/>
      <c r="C199" s="300" t="s">
        <v>651</v>
      </c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2"/>
      <c r="AC199" s="303" t="s">
        <v>383</v>
      </c>
      <c r="AD199" s="304"/>
      <c r="AE199" s="665">
        <v>0</v>
      </c>
      <c r="AF199" s="665"/>
      <c r="AG199" s="665"/>
      <c r="AH199" s="665"/>
      <c r="AI199" s="665"/>
      <c r="AJ199" s="665"/>
      <c r="AK199" s="665"/>
      <c r="AL199" s="665"/>
      <c r="AM199" s="665"/>
      <c r="AN199" s="665"/>
      <c r="AO199" s="665"/>
      <c r="AP199" s="883"/>
    </row>
    <row r="200" spans="1:43" x14ac:dyDescent="0.2">
      <c r="A200" s="328" t="s">
        <v>710</v>
      </c>
      <c r="B200" s="329"/>
      <c r="C200" s="374" t="s">
        <v>741</v>
      </c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6"/>
      <c r="AC200" s="333" t="s">
        <v>384</v>
      </c>
      <c r="AD200" s="334"/>
      <c r="AE200" s="327">
        <f>SUM(AE197:AH199)</f>
        <v>0</v>
      </c>
      <c r="AF200" s="327"/>
      <c r="AG200" s="327"/>
      <c r="AH200" s="327"/>
      <c r="AI200" s="327">
        <f t="shared" ref="AI200" si="38">SUM(AI197:AL199)</f>
        <v>0</v>
      </c>
      <c r="AJ200" s="327"/>
      <c r="AK200" s="327"/>
      <c r="AL200" s="327"/>
      <c r="AM200" s="327">
        <f t="shared" ref="AM200" si="39">SUM(AM197:AP199)</f>
        <v>0</v>
      </c>
      <c r="AN200" s="327"/>
      <c r="AO200" s="327"/>
      <c r="AP200" s="886"/>
    </row>
    <row r="201" spans="1:43" x14ac:dyDescent="0.2">
      <c r="A201" s="298" t="s">
        <v>711</v>
      </c>
      <c r="B201" s="299"/>
      <c r="C201" s="324" t="s">
        <v>385</v>
      </c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  <c r="Z201" s="325"/>
      <c r="AA201" s="325"/>
      <c r="AB201" s="326"/>
      <c r="AC201" s="303" t="s">
        <v>386</v>
      </c>
      <c r="AD201" s="304"/>
      <c r="AE201" s="665">
        <v>0</v>
      </c>
      <c r="AF201" s="665"/>
      <c r="AG201" s="665"/>
      <c r="AH201" s="665"/>
      <c r="AI201" s="665"/>
      <c r="AJ201" s="665"/>
      <c r="AK201" s="665"/>
      <c r="AL201" s="665"/>
      <c r="AM201" s="665"/>
      <c r="AN201" s="665"/>
      <c r="AO201" s="665"/>
      <c r="AP201" s="883"/>
    </row>
    <row r="202" spans="1:43" x14ac:dyDescent="0.2">
      <c r="A202" s="298" t="s">
        <v>712</v>
      </c>
      <c r="B202" s="299"/>
      <c r="C202" s="300" t="s">
        <v>388</v>
      </c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2"/>
      <c r="AC202" s="303" t="s">
        <v>387</v>
      </c>
      <c r="AD202" s="304"/>
      <c r="AE202" s="665">
        <v>0</v>
      </c>
      <c r="AF202" s="665"/>
      <c r="AG202" s="665"/>
      <c r="AH202" s="665"/>
      <c r="AI202" s="665"/>
      <c r="AJ202" s="665"/>
      <c r="AK202" s="665"/>
      <c r="AL202" s="665"/>
      <c r="AM202" s="665"/>
      <c r="AN202" s="665"/>
      <c r="AO202" s="665"/>
      <c r="AP202" s="883"/>
    </row>
    <row r="203" spans="1:43" x14ac:dyDescent="0.2">
      <c r="A203" s="298" t="s">
        <v>713</v>
      </c>
      <c r="B203" s="299"/>
      <c r="C203" s="300" t="s">
        <v>652</v>
      </c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2"/>
      <c r="AC203" s="303" t="s">
        <v>389</v>
      </c>
      <c r="AD203" s="304"/>
      <c r="AE203" s="665">
        <v>0</v>
      </c>
      <c r="AF203" s="665"/>
      <c r="AG203" s="665"/>
      <c r="AH203" s="665"/>
      <c r="AI203" s="665"/>
      <c r="AJ203" s="665"/>
      <c r="AK203" s="665"/>
      <c r="AL203" s="665"/>
      <c r="AM203" s="665"/>
      <c r="AN203" s="665"/>
      <c r="AO203" s="665"/>
      <c r="AP203" s="883"/>
    </row>
    <row r="204" spans="1:43" x14ac:dyDescent="0.2">
      <c r="A204" s="298" t="s">
        <v>714</v>
      </c>
      <c r="B204" s="299"/>
      <c r="C204" s="300" t="s">
        <v>653</v>
      </c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2"/>
      <c r="AC204" s="303" t="s">
        <v>390</v>
      </c>
      <c r="AD204" s="304"/>
      <c r="AE204" s="665">
        <v>0</v>
      </c>
      <c r="AF204" s="665"/>
      <c r="AG204" s="665"/>
      <c r="AH204" s="665"/>
      <c r="AI204" s="665"/>
      <c r="AJ204" s="665"/>
      <c r="AK204" s="665"/>
      <c r="AL204" s="665"/>
      <c r="AM204" s="665"/>
      <c r="AN204" s="665"/>
      <c r="AO204" s="665"/>
      <c r="AP204" s="883"/>
    </row>
    <row r="205" spans="1:43" x14ac:dyDescent="0.2">
      <c r="A205" s="298" t="s">
        <v>715</v>
      </c>
      <c r="B205" s="299"/>
      <c r="C205" s="300" t="s">
        <v>654</v>
      </c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2"/>
      <c r="AC205" s="303" t="s">
        <v>655</v>
      </c>
      <c r="AD205" s="304"/>
      <c r="AE205" s="665">
        <v>0</v>
      </c>
      <c r="AF205" s="665"/>
      <c r="AG205" s="665"/>
      <c r="AH205" s="665"/>
      <c r="AI205" s="665"/>
      <c r="AJ205" s="665"/>
      <c r="AK205" s="665"/>
      <c r="AL205" s="665"/>
      <c r="AM205" s="665"/>
      <c r="AN205" s="665"/>
      <c r="AO205" s="665"/>
      <c r="AP205" s="883"/>
    </row>
    <row r="206" spans="1:43" x14ac:dyDescent="0.2">
      <c r="A206" s="328" t="s">
        <v>716</v>
      </c>
      <c r="B206" s="329"/>
      <c r="C206" s="330" t="s">
        <v>742</v>
      </c>
      <c r="D206" s="331"/>
      <c r="E206" s="331"/>
      <c r="F206" s="331"/>
      <c r="G206" s="331"/>
      <c r="H206" s="331"/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  <c r="S206" s="331"/>
      <c r="T206" s="331"/>
      <c r="U206" s="331"/>
      <c r="V206" s="331"/>
      <c r="W206" s="331"/>
      <c r="X206" s="331"/>
      <c r="Y206" s="331"/>
      <c r="Z206" s="331"/>
      <c r="AA206" s="331"/>
      <c r="AB206" s="332"/>
      <c r="AC206" s="333" t="s">
        <v>391</v>
      </c>
      <c r="AD206" s="334"/>
      <c r="AE206" s="327">
        <f>SUM(AE201:AH205)</f>
        <v>0</v>
      </c>
      <c r="AF206" s="327"/>
      <c r="AG206" s="327"/>
      <c r="AH206" s="327"/>
      <c r="AI206" s="327">
        <f t="shared" ref="AI206" si="40">SUM(AI201:AL205)</f>
        <v>0</v>
      </c>
      <c r="AJ206" s="327"/>
      <c r="AK206" s="327"/>
      <c r="AL206" s="327"/>
      <c r="AM206" s="327">
        <f t="shared" ref="AM206" si="41">SUM(AM201:AP205)</f>
        <v>0</v>
      </c>
      <c r="AN206" s="327"/>
      <c r="AO206" s="327"/>
      <c r="AP206" s="886"/>
    </row>
    <row r="207" spans="1:43" x14ac:dyDescent="0.2">
      <c r="A207" s="298" t="s">
        <v>717</v>
      </c>
      <c r="B207" s="299"/>
      <c r="C207" s="324" t="s">
        <v>392</v>
      </c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5"/>
      <c r="Z207" s="325"/>
      <c r="AA207" s="325"/>
      <c r="AB207" s="326"/>
      <c r="AC207" s="303" t="s">
        <v>393</v>
      </c>
      <c r="AD207" s="304"/>
      <c r="AE207" s="665">
        <v>0</v>
      </c>
      <c r="AF207" s="665"/>
      <c r="AG207" s="665"/>
      <c r="AH207" s="665"/>
      <c r="AI207" s="665"/>
      <c r="AJ207" s="665"/>
      <c r="AK207" s="665"/>
      <c r="AL207" s="665"/>
      <c r="AM207" s="665"/>
      <c r="AN207" s="665"/>
      <c r="AO207" s="665"/>
      <c r="AP207" s="883"/>
    </row>
    <row r="208" spans="1:43" x14ac:dyDescent="0.2">
      <c r="A208" s="298" t="s">
        <v>718</v>
      </c>
      <c r="B208" s="299"/>
      <c r="C208" s="324" t="s">
        <v>394</v>
      </c>
      <c r="D208" s="325"/>
      <c r="E208" s="325"/>
      <c r="F208" s="325"/>
      <c r="G208" s="325"/>
      <c r="H208" s="325"/>
      <c r="I208" s="325"/>
      <c r="J208" s="325"/>
      <c r="K208" s="325"/>
      <c r="L208" s="325"/>
      <c r="M208" s="325"/>
      <c r="N208" s="325"/>
      <c r="O208" s="325"/>
      <c r="P208" s="325"/>
      <c r="Q208" s="325"/>
      <c r="R208" s="325"/>
      <c r="S208" s="325"/>
      <c r="T208" s="325"/>
      <c r="U208" s="325"/>
      <c r="V208" s="325"/>
      <c r="W208" s="325"/>
      <c r="X208" s="325"/>
      <c r="Y208" s="325"/>
      <c r="Z208" s="325"/>
      <c r="AA208" s="325"/>
      <c r="AB208" s="326"/>
      <c r="AC208" s="303" t="s">
        <v>395</v>
      </c>
      <c r="AD208" s="304"/>
      <c r="AE208" s="665">
        <v>0</v>
      </c>
      <c r="AF208" s="665"/>
      <c r="AG208" s="665"/>
      <c r="AH208" s="665"/>
      <c r="AI208" s="665"/>
      <c r="AJ208" s="665"/>
      <c r="AK208" s="665"/>
      <c r="AL208" s="665"/>
      <c r="AM208" s="665"/>
      <c r="AN208" s="665"/>
      <c r="AO208" s="665"/>
      <c r="AP208" s="883"/>
    </row>
    <row r="209" spans="1:42" x14ac:dyDescent="0.2">
      <c r="A209" s="298" t="s">
        <v>719</v>
      </c>
      <c r="B209" s="299"/>
      <c r="C209" s="324" t="s">
        <v>396</v>
      </c>
      <c r="D209" s="325"/>
      <c r="E209" s="325"/>
      <c r="F209" s="325"/>
      <c r="G209" s="325"/>
      <c r="H209" s="325"/>
      <c r="I209" s="325"/>
      <c r="J209" s="325"/>
      <c r="K209" s="325"/>
      <c r="L209" s="325"/>
      <c r="M209" s="325"/>
      <c r="N209" s="325"/>
      <c r="O209" s="325"/>
      <c r="P209" s="325"/>
      <c r="Q209" s="325"/>
      <c r="R209" s="325"/>
      <c r="S209" s="325"/>
      <c r="T209" s="325"/>
      <c r="U209" s="325"/>
      <c r="V209" s="325"/>
      <c r="W209" s="325"/>
      <c r="X209" s="325"/>
      <c r="Y209" s="325"/>
      <c r="Z209" s="325"/>
      <c r="AA209" s="325"/>
      <c r="AB209" s="326"/>
      <c r="AC209" s="303" t="s">
        <v>397</v>
      </c>
      <c r="AD209" s="304"/>
      <c r="AE209" s="665">
        <v>0</v>
      </c>
      <c r="AF209" s="665"/>
      <c r="AG209" s="665"/>
      <c r="AH209" s="665"/>
      <c r="AI209" s="665"/>
      <c r="AJ209" s="665"/>
      <c r="AK209" s="665"/>
      <c r="AL209" s="665"/>
      <c r="AM209" s="665"/>
      <c r="AN209" s="665"/>
      <c r="AO209" s="665"/>
      <c r="AP209" s="883"/>
    </row>
    <row r="210" spans="1:42" x14ac:dyDescent="0.2">
      <c r="A210" s="298" t="s">
        <v>720</v>
      </c>
      <c r="B210" s="299"/>
      <c r="C210" s="324" t="s">
        <v>656</v>
      </c>
      <c r="D210" s="325"/>
      <c r="E210" s="325"/>
      <c r="F210" s="325"/>
      <c r="G210" s="325"/>
      <c r="H210" s="325"/>
      <c r="I210" s="325"/>
      <c r="J210" s="325"/>
      <c r="K210" s="325"/>
      <c r="L210" s="325"/>
      <c r="M210" s="325"/>
      <c r="N210" s="325"/>
      <c r="O210" s="325"/>
      <c r="P210" s="325"/>
      <c r="Q210" s="325"/>
      <c r="R210" s="325"/>
      <c r="S210" s="325"/>
      <c r="T210" s="325"/>
      <c r="U210" s="325"/>
      <c r="V210" s="325"/>
      <c r="W210" s="325"/>
      <c r="X210" s="325"/>
      <c r="Y210" s="325"/>
      <c r="Z210" s="325"/>
      <c r="AA210" s="325"/>
      <c r="AB210" s="326"/>
      <c r="AC210" s="303" t="s">
        <v>398</v>
      </c>
      <c r="AD210" s="304"/>
      <c r="AE210" s="665">
        <v>0</v>
      </c>
      <c r="AF210" s="665"/>
      <c r="AG210" s="665"/>
      <c r="AH210" s="665"/>
      <c r="AI210" s="665"/>
      <c r="AJ210" s="665"/>
      <c r="AK210" s="665"/>
      <c r="AL210" s="665"/>
      <c r="AM210" s="665"/>
      <c r="AN210" s="665"/>
      <c r="AO210" s="665"/>
      <c r="AP210" s="883"/>
    </row>
    <row r="211" spans="1:42" x14ac:dyDescent="0.2">
      <c r="A211" s="298" t="s">
        <v>721</v>
      </c>
      <c r="B211" s="299"/>
      <c r="C211" s="324" t="s">
        <v>399</v>
      </c>
      <c r="D211" s="325"/>
      <c r="E211" s="325"/>
      <c r="F211" s="325"/>
      <c r="G211" s="325"/>
      <c r="H211" s="325"/>
      <c r="I211" s="325"/>
      <c r="J211" s="325"/>
      <c r="K211" s="32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  <c r="AA211" s="325"/>
      <c r="AB211" s="326"/>
      <c r="AC211" s="303" t="s">
        <v>400</v>
      </c>
      <c r="AD211" s="304"/>
      <c r="AE211" s="665">
        <v>0</v>
      </c>
      <c r="AF211" s="665"/>
      <c r="AG211" s="665"/>
      <c r="AH211" s="665"/>
      <c r="AI211" s="665"/>
      <c r="AJ211" s="665"/>
      <c r="AK211" s="665"/>
      <c r="AL211" s="665"/>
      <c r="AM211" s="665"/>
      <c r="AN211" s="665"/>
      <c r="AO211" s="665"/>
      <c r="AP211" s="883"/>
    </row>
    <row r="212" spans="1:42" x14ac:dyDescent="0.2">
      <c r="A212" s="298" t="s">
        <v>722</v>
      </c>
      <c r="B212" s="299"/>
      <c r="C212" s="324" t="s">
        <v>401</v>
      </c>
      <c r="D212" s="325"/>
      <c r="E212" s="325"/>
      <c r="F212" s="325"/>
      <c r="G212" s="325"/>
      <c r="H212" s="325"/>
      <c r="I212" s="325"/>
      <c r="J212" s="325"/>
      <c r="K212" s="325"/>
      <c r="L212" s="325"/>
      <c r="M212" s="325"/>
      <c r="N212" s="325"/>
      <c r="O212" s="325"/>
      <c r="P212" s="325"/>
      <c r="Q212" s="325"/>
      <c r="R212" s="325"/>
      <c r="S212" s="325"/>
      <c r="T212" s="325"/>
      <c r="U212" s="325"/>
      <c r="V212" s="325"/>
      <c r="W212" s="325"/>
      <c r="X212" s="325"/>
      <c r="Y212" s="325"/>
      <c r="Z212" s="325"/>
      <c r="AA212" s="325"/>
      <c r="AB212" s="326"/>
      <c r="AC212" s="303" t="s">
        <v>402</v>
      </c>
      <c r="AD212" s="304"/>
      <c r="AE212" s="665">
        <v>0</v>
      </c>
      <c r="AF212" s="665"/>
      <c r="AG212" s="665"/>
      <c r="AH212" s="665"/>
      <c r="AI212" s="665"/>
      <c r="AJ212" s="665"/>
      <c r="AK212" s="665"/>
      <c r="AL212" s="665"/>
      <c r="AM212" s="665"/>
      <c r="AN212" s="665"/>
      <c r="AO212" s="665"/>
      <c r="AP212" s="883"/>
    </row>
    <row r="213" spans="1:42" x14ac:dyDescent="0.2">
      <c r="A213" s="298" t="s">
        <v>723</v>
      </c>
      <c r="B213" s="299"/>
      <c r="C213" s="324" t="s">
        <v>659</v>
      </c>
      <c r="D213" s="325"/>
      <c r="E213" s="325"/>
      <c r="F213" s="325"/>
      <c r="G213" s="325"/>
      <c r="H213" s="325"/>
      <c r="I213" s="325"/>
      <c r="J213" s="325"/>
      <c r="K213" s="325"/>
      <c r="L213" s="325"/>
      <c r="M213" s="325"/>
      <c r="N213" s="325"/>
      <c r="O213" s="325"/>
      <c r="P213" s="325"/>
      <c r="Q213" s="325"/>
      <c r="R213" s="325"/>
      <c r="S213" s="325"/>
      <c r="T213" s="325"/>
      <c r="U213" s="325"/>
      <c r="V213" s="325"/>
      <c r="W213" s="325"/>
      <c r="X213" s="325"/>
      <c r="Y213" s="325"/>
      <c r="Z213" s="325"/>
      <c r="AA213" s="325"/>
      <c r="AB213" s="326"/>
      <c r="AC213" s="303" t="s">
        <v>660</v>
      </c>
      <c r="AD213" s="304"/>
      <c r="AE213" s="665">
        <v>0</v>
      </c>
      <c r="AF213" s="665"/>
      <c r="AG213" s="665"/>
      <c r="AH213" s="665"/>
      <c r="AI213" s="665"/>
      <c r="AJ213" s="665"/>
      <c r="AK213" s="665"/>
      <c r="AL213" s="665"/>
      <c r="AM213" s="665"/>
      <c r="AN213" s="665"/>
      <c r="AO213" s="665"/>
      <c r="AP213" s="883"/>
    </row>
    <row r="214" spans="1:42" x14ac:dyDescent="0.2">
      <c r="A214" s="298" t="s">
        <v>724</v>
      </c>
      <c r="B214" s="299"/>
      <c r="C214" s="324" t="s">
        <v>658</v>
      </c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5"/>
      <c r="Q214" s="325"/>
      <c r="R214" s="325"/>
      <c r="S214" s="325"/>
      <c r="T214" s="325"/>
      <c r="U214" s="325"/>
      <c r="V214" s="325"/>
      <c r="W214" s="325"/>
      <c r="X214" s="325"/>
      <c r="Y214" s="325"/>
      <c r="Z214" s="325"/>
      <c r="AA214" s="325"/>
      <c r="AB214" s="326"/>
      <c r="AC214" s="303" t="s">
        <v>661</v>
      </c>
      <c r="AD214" s="304"/>
      <c r="AE214" s="665">
        <v>0</v>
      </c>
      <c r="AF214" s="665"/>
      <c r="AG214" s="665"/>
      <c r="AH214" s="665"/>
      <c r="AI214" s="665"/>
      <c r="AJ214" s="665"/>
      <c r="AK214" s="665"/>
      <c r="AL214" s="665"/>
      <c r="AM214" s="665"/>
      <c r="AN214" s="665"/>
      <c r="AO214" s="665"/>
      <c r="AP214" s="883"/>
    </row>
    <row r="215" spans="1:42" x14ac:dyDescent="0.2">
      <c r="A215" s="328" t="s">
        <v>725</v>
      </c>
      <c r="B215" s="329"/>
      <c r="C215" s="330" t="s">
        <v>743</v>
      </c>
      <c r="D215" s="331"/>
      <c r="E215" s="331"/>
      <c r="F215" s="331"/>
      <c r="G215" s="331"/>
      <c r="H215" s="331"/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  <c r="S215" s="331"/>
      <c r="T215" s="331"/>
      <c r="U215" s="331"/>
      <c r="V215" s="331"/>
      <c r="W215" s="331"/>
      <c r="X215" s="331"/>
      <c r="Y215" s="331"/>
      <c r="Z215" s="331"/>
      <c r="AA215" s="331"/>
      <c r="AB215" s="332"/>
      <c r="AC215" s="333" t="s">
        <v>657</v>
      </c>
      <c r="AD215" s="334"/>
      <c r="AE215" s="740">
        <f>SUM(AE213:AH214)</f>
        <v>0</v>
      </c>
      <c r="AF215" s="740"/>
      <c r="AG215" s="740"/>
      <c r="AH215" s="740"/>
      <c r="AI215" s="740">
        <f t="shared" ref="AI215" si="42">SUM(AI213:AL214)</f>
        <v>0</v>
      </c>
      <c r="AJ215" s="740"/>
      <c r="AK215" s="740"/>
      <c r="AL215" s="740"/>
      <c r="AM215" s="740">
        <f t="shared" ref="AM215" si="43">SUM(AM213:AP214)</f>
        <v>0</v>
      </c>
      <c r="AN215" s="740"/>
      <c r="AO215" s="740"/>
      <c r="AP215" s="887"/>
    </row>
    <row r="216" spans="1:42" x14ac:dyDescent="0.2">
      <c r="A216" s="328" t="s">
        <v>726</v>
      </c>
      <c r="B216" s="329"/>
      <c r="C216" s="330" t="s">
        <v>744</v>
      </c>
      <c r="D216" s="331"/>
      <c r="E216" s="331"/>
      <c r="F216" s="331"/>
      <c r="G216" s="331"/>
      <c r="H216" s="331"/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  <c r="S216" s="331"/>
      <c r="T216" s="331"/>
      <c r="U216" s="331"/>
      <c r="V216" s="331"/>
      <c r="W216" s="331"/>
      <c r="X216" s="331"/>
      <c r="Y216" s="331"/>
      <c r="Z216" s="331"/>
      <c r="AA216" s="331"/>
      <c r="AB216" s="332"/>
      <c r="AC216" s="333" t="s">
        <v>403</v>
      </c>
      <c r="AD216" s="334"/>
      <c r="AE216" s="327">
        <f>AE200+SUM(AE206:AH212)+AE215</f>
        <v>0</v>
      </c>
      <c r="AF216" s="327"/>
      <c r="AG216" s="327"/>
      <c r="AH216" s="327"/>
      <c r="AI216" s="327">
        <f t="shared" ref="AI216" si="44">AI200+SUM(AI206:AL212)+AI215</f>
        <v>0</v>
      </c>
      <c r="AJ216" s="327"/>
      <c r="AK216" s="327"/>
      <c r="AL216" s="327"/>
      <c r="AM216" s="327">
        <f t="shared" ref="AM216" si="45">AM200+SUM(AM206:AP212)+AM215</f>
        <v>0</v>
      </c>
      <c r="AN216" s="327"/>
      <c r="AO216" s="327"/>
      <c r="AP216" s="886"/>
    </row>
    <row r="217" spans="1:42" x14ac:dyDescent="0.2">
      <c r="A217" s="298" t="s">
        <v>727</v>
      </c>
      <c r="B217" s="299"/>
      <c r="C217" s="324" t="s">
        <v>404</v>
      </c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325"/>
      <c r="O217" s="325"/>
      <c r="P217" s="325"/>
      <c r="Q217" s="325"/>
      <c r="R217" s="325"/>
      <c r="S217" s="325"/>
      <c r="T217" s="325"/>
      <c r="U217" s="325"/>
      <c r="V217" s="325"/>
      <c r="W217" s="325"/>
      <c r="X217" s="325"/>
      <c r="Y217" s="325"/>
      <c r="Z217" s="325"/>
      <c r="AA217" s="325"/>
      <c r="AB217" s="326"/>
      <c r="AC217" s="303" t="s">
        <v>405</v>
      </c>
      <c r="AD217" s="304"/>
      <c r="AE217" s="665">
        <v>0</v>
      </c>
      <c r="AF217" s="665"/>
      <c r="AG217" s="665"/>
      <c r="AH217" s="665"/>
      <c r="AI217" s="665"/>
      <c r="AJ217" s="665"/>
      <c r="AK217" s="665"/>
      <c r="AL217" s="665"/>
      <c r="AM217" s="665"/>
      <c r="AN217" s="665"/>
      <c r="AO217" s="665"/>
      <c r="AP217" s="883"/>
    </row>
    <row r="218" spans="1:42" x14ac:dyDescent="0.2">
      <c r="A218" s="298" t="s">
        <v>728</v>
      </c>
      <c r="B218" s="299"/>
      <c r="C218" s="300" t="s">
        <v>406</v>
      </c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2"/>
      <c r="AC218" s="303" t="s">
        <v>407</v>
      </c>
      <c r="AD218" s="304"/>
      <c r="AE218" s="665">
        <v>0</v>
      </c>
      <c r="AF218" s="665"/>
      <c r="AG218" s="665"/>
      <c r="AH218" s="665"/>
      <c r="AI218" s="665"/>
      <c r="AJ218" s="665"/>
      <c r="AK218" s="665"/>
      <c r="AL218" s="665"/>
      <c r="AM218" s="665"/>
      <c r="AN218" s="665"/>
      <c r="AO218" s="665"/>
      <c r="AP218" s="883"/>
    </row>
    <row r="219" spans="1:42" x14ac:dyDescent="0.2">
      <c r="A219" s="298" t="s">
        <v>729</v>
      </c>
      <c r="B219" s="299"/>
      <c r="C219" s="324" t="s">
        <v>408</v>
      </c>
      <c r="D219" s="325"/>
      <c r="E219" s="325"/>
      <c r="F219" s="325"/>
      <c r="G219" s="325"/>
      <c r="H219" s="325"/>
      <c r="I219" s="325"/>
      <c r="J219" s="325"/>
      <c r="K219" s="325"/>
      <c r="L219" s="325"/>
      <c r="M219" s="325"/>
      <c r="N219" s="325"/>
      <c r="O219" s="325"/>
      <c r="P219" s="325"/>
      <c r="Q219" s="325"/>
      <c r="R219" s="325"/>
      <c r="S219" s="325"/>
      <c r="T219" s="325"/>
      <c r="U219" s="325"/>
      <c r="V219" s="325"/>
      <c r="W219" s="325"/>
      <c r="X219" s="325"/>
      <c r="Y219" s="325"/>
      <c r="Z219" s="325"/>
      <c r="AA219" s="325"/>
      <c r="AB219" s="326"/>
      <c r="AC219" s="303" t="s">
        <v>409</v>
      </c>
      <c r="AD219" s="304"/>
      <c r="AE219" s="665">
        <v>0</v>
      </c>
      <c r="AF219" s="665"/>
      <c r="AG219" s="665"/>
      <c r="AH219" s="665"/>
      <c r="AI219" s="665"/>
      <c r="AJ219" s="665"/>
      <c r="AK219" s="665"/>
      <c r="AL219" s="665"/>
      <c r="AM219" s="665"/>
      <c r="AN219" s="665"/>
      <c r="AO219" s="665"/>
      <c r="AP219" s="883"/>
    </row>
    <row r="220" spans="1:42" x14ac:dyDescent="0.2">
      <c r="A220" s="298" t="s">
        <v>730</v>
      </c>
      <c r="B220" s="299"/>
      <c r="C220" s="324" t="s">
        <v>664</v>
      </c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5"/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  <c r="AB220" s="326"/>
      <c r="AC220" s="303" t="s">
        <v>410</v>
      </c>
      <c r="AD220" s="304"/>
      <c r="AE220" s="665">
        <v>0</v>
      </c>
      <c r="AF220" s="665"/>
      <c r="AG220" s="665"/>
      <c r="AH220" s="665"/>
      <c r="AI220" s="665"/>
      <c r="AJ220" s="665"/>
      <c r="AK220" s="665"/>
      <c r="AL220" s="665"/>
      <c r="AM220" s="665"/>
      <c r="AN220" s="665"/>
      <c r="AO220" s="665"/>
      <c r="AP220" s="883"/>
    </row>
    <row r="221" spans="1:42" x14ac:dyDescent="0.2">
      <c r="A221" s="298" t="s">
        <v>731</v>
      </c>
      <c r="B221" s="299"/>
      <c r="C221" s="324" t="s">
        <v>662</v>
      </c>
      <c r="D221" s="325"/>
      <c r="E221" s="325"/>
      <c r="F221" s="325"/>
      <c r="G221" s="325"/>
      <c r="H221" s="325"/>
      <c r="I221" s="325"/>
      <c r="J221" s="325"/>
      <c r="K221" s="325"/>
      <c r="L221" s="325"/>
      <c r="M221" s="325"/>
      <c r="N221" s="325"/>
      <c r="O221" s="325"/>
      <c r="P221" s="325"/>
      <c r="Q221" s="325"/>
      <c r="R221" s="325"/>
      <c r="S221" s="325"/>
      <c r="T221" s="325"/>
      <c r="U221" s="325"/>
      <c r="V221" s="325"/>
      <c r="W221" s="325"/>
      <c r="X221" s="325"/>
      <c r="Y221" s="325"/>
      <c r="Z221" s="325"/>
      <c r="AA221" s="325"/>
      <c r="AB221" s="326"/>
      <c r="AC221" s="303" t="s">
        <v>663</v>
      </c>
      <c r="AD221" s="304"/>
      <c r="AE221" s="665">
        <v>0</v>
      </c>
      <c r="AF221" s="665"/>
      <c r="AG221" s="665"/>
      <c r="AH221" s="665"/>
      <c r="AI221" s="665"/>
      <c r="AJ221" s="665"/>
      <c r="AK221" s="665"/>
      <c r="AL221" s="665"/>
      <c r="AM221" s="665"/>
      <c r="AN221" s="665"/>
      <c r="AO221" s="665"/>
      <c r="AP221" s="883"/>
    </row>
    <row r="222" spans="1:42" x14ac:dyDescent="0.2">
      <c r="A222" s="328" t="s">
        <v>732</v>
      </c>
      <c r="B222" s="329"/>
      <c r="C222" s="330" t="s">
        <v>745</v>
      </c>
      <c r="D222" s="331"/>
      <c r="E222" s="331"/>
      <c r="F222" s="331"/>
      <c r="G222" s="331"/>
      <c r="H222" s="331"/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  <c r="S222" s="331"/>
      <c r="T222" s="331"/>
      <c r="U222" s="331"/>
      <c r="V222" s="331"/>
      <c r="W222" s="331"/>
      <c r="X222" s="331"/>
      <c r="Y222" s="331"/>
      <c r="Z222" s="331"/>
      <c r="AA222" s="331"/>
      <c r="AB222" s="332"/>
      <c r="AC222" s="333" t="s">
        <v>411</v>
      </c>
      <c r="AD222" s="334"/>
      <c r="AE222" s="327">
        <f>SUM(AE217:AH221)</f>
        <v>0</v>
      </c>
      <c r="AF222" s="327"/>
      <c r="AG222" s="327"/>
      <c r="AH222" s="327"/>
      <c r="AI222" s="327">
        <f t="shared" ref="AI222" si="46">SUM(AI217:AL221)</f>
        <v>0</v>
      </c>
      <c r="AJ222" s="327"/>
      <c r="AK222" s="327"/>
      <c r="AL222" s="327"/>
      <c r="AM222" s="327">
        <f t="shared" ref="AM222" si="47">SUM(AM217:AP221)</f>
        <v>0</v>
      </c>
      <c r="AN222" s="327"/>
      <c r="AO222" s="327"/>
      <c r="AP222" s="886"/>
    </row>
    <row r="223" spans="1:42" x14ac:dyDescent="0.2">
      <c r="A223" s="298" t="s">
        <v>733</v>
      </c>
      <c r="B223" s="299"/>
      <c r="C223" s="300" t="s">
        <v>412</v>
      </c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2"/>
      <c r="AC223" s="303" t="s">
        <v>413</v>
      </c>
      <c r="AD223" s="304"/>
      <c r="AE223" s="665">
        <v>0</v>
      </c>
      <c r="AF223" s="665"/>
      <c r="AG223" s="665"/>
      <c r="AH223" s="665"/>
      <c r="AI223" s="665"/>
      <c r="AJ223" s="665"/>
      <c r="AK223" s="665"/>
      <c r="AL223" s="665"/>
      <c r="AM223" s="665"/>
      <c r="AN223" s="665"/>
      <c r="AO223" s="665"/>
      <c r="AP223" s="883"/>
    </row>
    <row r="224" spans="1:42" x14ac:dyDescent="0.2">
      <c r="A224" s="298" t="s">
        <v>734</v>
      </c>
      <c r="B224" s="299"/>
      <c r="C224" s="300" t="s">
        <v>665</v>
      </c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2"/>
      <c r="AC224" s="303" t="s">
        <v>666</v>
      </c>
      <c r="AD224" s="304"/>
      <c r="AE224" s="665">
        <v>0</v>
      </c>
      <c r="AF224" s="665"/>
      <c r="AG224" s="665"/>
      <c r="AH224" s="665"/>
      <c r="AI224" s="665"/>
      <c r="AJ224" s="665"/>
      <c r="AK224" s="665"/>
      <c r="AL224" s="665"/>
      <c r="AM224" s="665"/>
      <c r="AN224" s="665"/>
      <c r="AO224" s="665"/>
      <c r="AP224" s="883"/>
    </row>
    <row r="225" spans="1:45" x14ac:dyDescent="0.2">
      <c r="A225" s="291" t="s">
        <v>735</v>
      </c>
      <c r="B225" s="292"/>
      <c r="C225" s="293" t="s">
        <v>746</v>
      </c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4"/>
      <c r="Y225" s="294"/>
      <c r="Z225" s="294"/>
      <c r="AA225" s="294"/>
      <c r="AB225" s="295"/>
      <c r="AC225" s="810" t="s">
        <v>414</v>
      </c>
      <c r="AD225" s="811"/>
      <c r="AE225" s="802">
        <f>AE216+AE222+AE223+AE224</f>
        <v>0</v>
      </c>
      <c r="AF225" s="802"/>
      <c r="AG225" s="802"/>
      <c r="AH225" s="802"/>
      <c r="AI225" s="802">
        <f t="shared" ref="AI225" si="48">AI216+AI222+AI223+AI224</f>
        <v>0</v>
      </c>
      <c r="AJ225" s="802"/>
      <c r="AK225" s="802"/>
      <c r="AL225" s="802"/>
      <c r="AM225" s="802">
        <f t="shared" ref="AM225" si="49">AM216+AM222+AM223+AM224</f>
        <v>0</v>
      </c>
      <c r="AN225" s="802"/>
      <c r="AO225" s="802"/>
      <c r="AP225" s="893"/>
    </row>
    <row r="226" spans="1:45" ht="18.75" thickBot="1" x14ac:dyDescent="0.3">
      <c r="A226" s="803" t="s">
        <v>736</v>
      </c>
      <c r="B226" s="804"/>
      <c r="C226" s="805" t="s">
        <v>747</v>
      </c>
      <c r="D226" s="806"/>
      <c r="E226" s="806"/>
      <c r="F226" s="806"/>
      <c r="G226" s="806"/>
      <c r="H226" s="806"/>
      <c r="I226" s="806"/>
      <c r="J226" s="806"/>
      <c r="K226" s="806"/>
      <c r="L226" s="806"/>
      <c r="M226" s="806"/>
      <c r="N226" s="806"/>
      <c r="O226" s="806"/>
      <c r="P226" s="806"/>
      <c r="Q226" s="806"/>
      <c r="R226" s="806"/>
      <c r="S226" s="806"/>
      <c r="T226" s="806"/>
      <c r="U226" s="806"/>
      <c r="V226" s="806"/>
      <c r="W226" s="806"/>
      <c r="X226" s="806"/>
      <c r="Y226" s="806"/>
      <c r="Z226" s="806"/>
      <c r="AA226" s="806"/>
      <c r="AB226" s="807"/>
      <c r="AC226" s="808"/>
      <c r="AD226" s="809"/>
      <c r="AE226" s="799">
        <f>SUM(AE196)</f>
        <v>15112657</v>
      </c>
      <c r="AF226" s="799"/>
      <c r="AG226" s="799"/>
      <c r="AH226" s="799"/>
      <c r="AI226" s="799">
        <f>AI196+AI225</f>
        <v>35403980</v>
      </c>
      <c r="AJ226" s="799"/>
      <c r="AK226" s="799"/>
      <c r="AL226" s="799"/>
      <c r="AM226" s="799">
        <f>AM196+AM225</f>
        <v>51810747</v>
      </c>
      <c r="AN226" s="799"/>
      <c r="AO226" s="799"/>
      <c r="AP226" s="892"/>
      <c r="AQ226" s="180"/>
      <c r="AR226" s="136"/>
      <c r="AS226" s="185"/>
    </row>
    <row r="227" spans="1:45" ht="15.75" thickTop="1" x14ac:dyDescent="0.2">
      <c r="AE227" s="861">
        <f>SUM(AE226:AP226)</f>
        <v>102327384</v>
      </c>
      <c r="AF227" s="861"/>
      <c r="AG227" s="861"/>
      <c r="AH227" s="861"/>
      <c r="AI227" s="861"/>
      <c r="AJ227" s="861"/>
      <c r="AK227" s="861"/>
      <c r="AL227" s="861"/>
      <c r="AM227" s="861"/>
      <c r="AN227" s="861"/>
      <c r="AO227" s="861"/>
      <c r="AP227" s="861"/>
    </row>
    <row r="228" spans="1:45" x14ac:dyDescent="0.2">
      <c r="AD228" s="204" t="s">
        <v>904</v>
      </c>
      <c r="AE228" s="859">
        <f>SUM(AE102,-AE226)</f>
        <v>0</v>
      </c>
      <c r="AF228" s="860"/>
      <c r="AG228" s="860"/>
      <c r="AH228" s="204"/>
      <c r="AI228" s="204"/>
      <c r="AJ228" s="859">
        <f>SUM(AI102,-AI226)</f>
        <v>0</v>
      </c>
      <c r="AK228" s="860"/>
      <c r="AL228" s="860"/>
      <c r="AM228" s="859">
        <f>SUM(AM102,-AM226)</f>
        <v>0</v>
      </c>
      <c r="AN228" s="860"/>
      <c r="AO228" s="860"/>
      <c r="AP228" s="860"/>
    </row>
  </sheetData>
  <mergeCells count="1333">
    <mergeCell ref="AE5:AP5"/>
    <mergeCell ref="AM6:AP6"/>
    <mergeCell ref="A226:B226"/>
    <mergeCell ref="C226:AB226"/>
    <mergeCell ref="AC226:AD226"/>
    <mergeCell ref="AE226:AH226"/>
    <mergeCell ref="AI226:AL226"/>
    <mergeCell ref="AM226:AP226"/>
    <mergeCell ref="A225:B225"/>
    <mergeCell ref="C225:AB225"/>
    <mergeCell ref="AC225:AD225"/>
    <mergeCell ref="AE225:AH225"/>
    <mergeCell ref="AI225:AL225"/>
    <mergeCell ref="AM225:AP225"/>
    <mergeCell ref="A224:B224"/>
    <mergeCell ref="C224:AB224"/>
    <mergeCell ref="AC224:AD224"/>
    <mergeCell ref="AE224:AH224"/>
    <mergeCell ref="AI224:AL224"/>
    <mergeCell ref="AM224:AP224"/>
    <mergeCell ref="A223:B223"/>
    <mergeCell ref="C223:AB223"/>
    <mergeCell ref="AC223:AD223"/>
    <mergeCell ref="AE223:AH223"/>
    <mergeCell ref="AI223:AL223"/>
    <mergeCell ref="AM223:AP223"/>
    <mergeCell ref="A222:B222"/>
    <mergeCell ref="C222:AB222"/>
    <mergeCell ref="AC222:AD222"/>
    <mergeCell ref="AE222:AH222"/>
    <mergeCell ref="AI222:AL222"/>
    <mergeCell ref="AM222:AP222"/>
    <mergeCell ref="A221:B221"/>
    <mergeCell ref="C221:AB221"/>
    <mergeCell ref="AC221:AD221"/>
    <mergeCell ref="AE221:AH221"/>
    <mergeCell ref="AI221:AL221"/>
    <mergeCell ref="AM221:AP221"/>
    <mergeCell ref="A220:B220"/>
    <mergeCell ref="C220:AB220"/>
    <mergeCell ref="AC220:AD220"/>
    <mergeCell ref="AE220:AH220"/>
    <mergeCell ref="AI220:AL220"/>
    <mergeCell ref="AM220:AP220"/>
    <mergeCell ref="A219:B219"/>
    <mergeCell ref="C219:AB219"/>
    <mergeCell ref="AC219:AD219"/>
    <mergeCell ref="AE219:AH219"/>
    <mergeCell ref="AI219:AL219"/>
    <mergeCell ref="AM219:AP219"/>
    <mergeCell ref="A218:B218"/>
    <mergeCell ref="C218:AB218"/>
    <mergeCell ref="AC218:AD218"/>
    <mergeCell ref="AE218:AH218"/>
    <mergeCell ref="AI218:AL218"/>
    <mergeCell ref="AM218:AP218"/>
    <mergeCell ref="A217:B217"/>
    <mergeCell ref="C217:AB217"/>
    <mergeCell ref="AC217:AD217"/>
    <mergeCell ref="AE217:AH217"/>
    <mergeCell ref="AI217:AL217"/>
    <mergeCell ref="AM217:AP217"/>
    <mergeCell ref="A216:B216"/>
    <mergeCell ref="C216:AB216"/>
    <mergeCell ref="AC216:AD216"/>
    <mergeCell ref="AE216:AH216"/>
    <mergeCell ref="AI216:AL216"/>
    <mergeCell ref="AM216:AP216"/>
    <mergeCell ref="A215:B215"/>
    <mergeCell ref="C215:AB215"/>
    <mergeCell ref="AC215:AD215"/>
    <mergeCell ref="AE215:AH215"/>
    <mergeCell ref="AI215:AL215"/>
    <mergeCell ref="AM215:AP215"/>
    <mergeCell ref="A214:B214"/>
    <mergeCell ref="C214:AB214"/>
    <mergeCell ref="AC214:AD214"/>
    <mergeCell ref="AE214:AH214"/>
    <mergeCell ref="AI214:AL214"/>
    <mergeCell ref="AM214:AP214"/>
    <mergeCell ref="A213:B213"/>
    <mergeCell ref="C213:AB213"/>
    <mergeCell ref="AC213:AD213"/>
    <mergeCell ref="AE213:AH213"/>
    <mergeCell ref="AI213:AL213"/>
    <mergeCell ref="AM213:AP213"/>
    <mergeCell ref="A212:B212"/>
    <mergeCell ref="C212:AB212"/>
    <mergeCell ref="AC212:AD212"/>
    <mergeCell ref="AE212:AH212"/>
    <mergeCell ref="AI212:AL212"/>
    <mergeCell ref="AM212:AP212"/>
    <mergeCell ref="A211:B211"/>
    <mergeCell ref="C211:AB211"/>
    <mergeCell ref="AC211:AD211"/>
    <mergeCell ref="AE211:AH211"/>
    <mergeCell ref="AI211:AL211"/>
    <mergeCell ref="AM211:AP211"/>
    <mergeCell ref="A210:B210"/>
    <mergeCell ref="C210:AB210"/>
    <mergeCell ref="AC210:AD210"/>
    <mergeCell ref="AE210:AH210"/>
    <mergeCell ref="AI210:AL210"/>
    <mergeCell ref="AM210:AP210"/>
    <mergeCell ref="A209:B209"/>
    <mergeCell ref="C209:AB209"/>
    <mergeCell ref="AC209:AD209"/>
    <mergeCell ref="AE209:AH209"/>
    <mergeCell ref="AI209:AL209"/>
    <mergeCell ref="AM209:AP209"/>
    <mergeCell ref="A208:B208"/>
    <mergeCell ref="C208:AB208"/>
    <mergeCell ref="AC208:AD208"/>
    <mergeCell ref="AE208:AH208"/>
    <mergeCell ref="AI208:AL208"/>
    <mergeCell ref="AM208:AP208"/>
    <mergeCell ref="A207:B207"/>
    <mergeCell ref="C207:AB207"/>
    <mergeCell ref="AC207:AD207"/>
    <mergeCell ref="AE207:AH207"/>
    <mergeCell ref="AI207:AL207"/>
    <mergeCell ref="AM207:AP207"/>
    <mergeCell ref="A206:B206"/>
    <mergeCell ref="C206:AB206"/>
    <mergeCell ref="AC206:AD206"/>
    <mergeCell ref="AE206:AH206"/>
    <mergeCell ref="AI206:AL206"/>
    <mergeCell ref="AM206:AP206"/>
    <mergeCell ref="A205:B205"/>
    <mergeCell ref="C205:AB205"/>
    <mergeCell ref="AC205:AD205"/>
    <mergeCell ref="AE205:AH205"/>
    <mergeCell ref="AI205:AL205"/>
    <mergeCell ref="AM205:AP205"/>
    <mergeCell ref="A204:B204"/>
    <mergeCell ref="C204:AB204"/>
    <mergeCell ref="AC204:AD204"/>
    <mergeCell ref="AE204:AH204"/>
    <mergeCell ref="AI204:AL204"/>
    <mergeCell ref="AM204:AP204"/>
    <mergeCell ref="A203:B203"/>
    <mergeCell ref="C203:AB203"/>
    <mergeCell ref="AC203:AD203"/>
    <mergeCell ref="AE203:AH203"/>
    <mergeCell ref="AI203:AL203"/>
    <mergeCell ref="AM203:AP203"/>
    <mergeCell ref="A202:B202"/>
    <mergeCell ref="C202:AB202"/>
    <mergeCell ref="AC202:AD202"/>
    <mergeCell ref="AE202:AH202"/>
    <mergeCell ref="AI202:AL202"/>
    <mergeCell ref="AM202:AP202"/>
    <mergeCell ref="A201:B201"/>
    <mergeCell ref="C201:AB201"/>
    <mergeCell ref="AC201:AD201"/>
    <mergeCell ref="AE201:AH201"/>
    <mergeCell ref="AI201:AL201"/>
    <mergeCell ref="AM201:AP201"/>
    <mergeCell ref="A200:B200"/>
    <mergeCell ref="C200:AB200"/>
    <mergeCell ref="AC200:AD200"/>
    <mergeCell ref="AE200:AH200"/>
    <mergeCell ref="AI200:AL200"/>
    <mergeCell ref="AM200:AP200"/>
    <mergeCell ref="A199:B199"/>
    <mergeCell ref="C199:AB199"/>
    <mergeCell ref="AC199:AD199"/>
    <mergeCell ref="AE199:AH199"/>
    <mergeCell ref="AI199:AL199"/>
    <mergeCell ref="AM199:AP199"/>
    <mergeCell ref="A198:B198"/>
    <mergeCell ref="C198:AB198"/>
    <mergeCell ref="AC198:AD198"/>
    <mergeCell ref="AE198:AH198"/>
    <mergeCell ref="AI198:AL198"/>
    <mergeCell ref="AM198:AP198"/>
    <mergeCell ref="A197:B197"/>
    <mergeCell ref="C197:AB197"/>
    <mergeCell ref="AC197:AD197"/>
    <mergeCell ref="AE197:AH197"/>
    <mergeCell ref="AI197:AL197"/>
    <mergeCell ref="AM197:AP197"/>
    <mergeCell ref="A196:B196"/>
    <mergeCell ref="C196:AB196"/>
    <mergeCell ref="AC196:AD196"/>
    <mergeCell ref="AE196:AH196"/>
    <mergeCell ref="AI196:AL196"/>
    <mergeCell ref="AM196:AP196"/>
    <mergeCell ref="A195:B195"/>
    <mergeCell ref="C195:AB195"/>
    <mergeCell ref="AC195:AD195"/>
    <mergeCell ref="AE195:AH195"/>
    <mergeCell ref="AI195:AL195"/>
    <mergeCell ref="AM195:AP195"/>
    <mergeCell ref="A194:B194"/>
    <mergeCell ref="C194:AB194"/>
    <mergeCell ref="AC194:AD194"/>
    <mergeCell ref="AE194:AH194"/>
    <mergeCell ref="AI194:AL194"/>
    <mergeCell ref="AM194:AP194"/>
    <mergeCell ref="A193:B193"/>
    <mergeCell ref="C193:AB193"/>
    <mergeCell ref="AC193:AD193"/>
    <mergeCell ref="AE193:AH193"/>
    <mergeCell ref="AI193:AL193"/>
    <mergeCell ref="AM193:AP193"/>
    <mergeCell ref="A192:B192"/>
    <mergeCell ref="C192:AB192"/>
    <mergeCell ref="AC192:AD192"/>
    <mergeCell ref="AE192:AH192"/>
    <mergeCell ref="AI192:AL192"/>
    <mergeCell ref="AM192:AP192"/>
    <mergeCell ref="A191:B191"/>
    <mergeCell ref="C191:AB191"/>
    <mergeCell ref="AC191:AD191"/>
    <mergeCell ref="AE191:AH191"/>
    <mergeCell ref="AI191:AL191"/>
    <mergeCell ref="AM191:AP191"/>
    <mergeCell ref="A190:B190"/>
    <mergeCell ref="C190:AB190"/>
    <mergeCell ref="AC190:AD190"/>
    <mergeCell ref="AE190:AH190"/>
    <mergeCell ref="AI190:AL190"/>
    <mergeCell ref="AM190:AP190"/>
    <mergeCell ref="A189:B189"/>
    <mergeCell ref="C189:AB189"/>
    <mergeCell ref="AC189:AD189"/>
    <mergeCell ref="AE189:AH189"/>
    <mergeCell ref="AI189:AL189"/>
    <mergeCell ref="AM189:AP189"/>
    <mergeCell ref="A188:B188"/>
    <mergeCell ref="C188:AB188"/>
    <mergeCell ref="AC188:AD188"/>
    <mergeCell ref="AE188:AH188"/>
    <mergeCell ref="AI188:AL188"/>
    <mergeCell ref="AM188:AP188"/>
    <mergeCell ref="A187:B187"/>
    <mergeCell ref="C187:AB187"/>
    <mergeCell ref="AC187:AD187"/>
    <mergeCell ref="AE187:AH187"/>
    <mergeCell ref="AI187:AL187"/>
    <mergeCell ref="AM187:AP187"/>
    <mergeCell ref="A186:B186"/>
    <mergeCell ref="C186:AB186"/>
    <mergeCell ref="AC186:AD186"/>
    <mergeCell ref="AE186:AH186"/>
    <mergeCell ref="AI186:AL186"/>
    <mergeCell ref="AM186:AP186"/>
    <mergeCell ref="A185:B185"/>
    <mergeCell ref="C185:AB185"/>
    <mergeCell ref="AC185:AD185"/>
    <mergeCell ref="AE185:AH185"/>
    <mergeCell ref="AI185:AL185"/>
    <mergeCell ref="AM185:AP185"/>
    <mergeCell ref="A184:B184"/>
    <mergeCell ref="C184:AB184"/>
    <mergeCell ref="AC184:AD184"/>
    <mergeCell ref="AE184:AH184"/>
    <mergeCell ref="AI184:AL184"/>
    <mergeCell ref="AM184:AP184"/>
    <mergeCell ref="A183:B183"/>
    <mergeCell ref="C183:AB183"/>
    <mergeCell ref="AC183:AD183"/>
    <mergeCell ref="AE183:AH183"/>
    <mergeCell ref="AI183:AL183"/>
    <mergeCell ref="AM183:AP183"/>
    <mergeCell ref="A182:B182"/>
    <mergeCell ref="C182:AB182"/>
    <mergeCell ref="AC182:AD182"/>
    <mergeCell ref="AE182:AH182"/>
    <mergeCell ref="AI182:AL182"/>
    <mergeCell ref="AM182:AP182"/>
    <mergeCell ref="A181:B181"/>
    <mergeCell ref="C181:AB181"/>
    <mergeCell ref="AC181:AD181"/>
    <mergeCell ref="AE181:AH181"/>
    <mergeCell ref="AI181:AL181"/>
    <mergeCell ref="AM181:AP181"/>
    <mergeCell ref="A180:B180"/>
    <mergeCell ref="C180:AB180"/>
    <mergeCell ref="AC180:AD180"/>
    <mergeCell ref="AE180:AH180"/>
    <mergeCell ref="AI180:AL180"/>
    <mergeCell ref="AM180:AP180"/>
    <mergeCell ref="A179:B179"/>
    <mergeCell ref="C179:AB179"/>
    <mergeCell ref="AC179:AD179"/>
    <mergeCell ref="AE179:AH179"/>
    <mergeCell ref="AI179:AL179"/>
    <mergeCell ref="AM179:AP179"/>
    <mergeCell ref="A178:B178"/>
    <mergeCell ref="C178:AB178"/>
    <mergeCell ref="AC178:AD178"/>
    <mergeCell ref="AE178:AH178"/>
    <mergeCell ref="AI178:AL178"/>
    <mergeCell ref="AM178:AP178"/>
    <mergeCell ref="A177:B177"/>
    <mergeCell ref="C177:AB177"/>
    <mergeCell ref="AC177:AD177"/>
    <mergeCell ref="AE177:AH177"/>
    <mergeCell ref="AI177:AL177"/>
    <mergeCell ref="AM177:AP177"/>
    <mergeCell ref="A176:B176"/>
    <mergeCell ref="C176:AB176"/>
    <mergeCell ref="AC176:AD176"/>
    <mergeCell ref="AE176:AH176"/>
    <mergeCell ref="AI176:AL176"/>
    <mergeCell ref="AM176:AP176"/>
    <mergeCell ref="A175:B175"/>
    <mergeCell ref="C175:AB175"/>
    <mergeCell ref="AC175:AD175"/>
    <mergeCell ref="AE175:AH175"/>
    <mergeCell ref="AI175:AL175"/>
    <mergeCell ref="AM175:AP175"/>
    <mergeCell ref="A174:B174"/>
    <mergeCell ref="C174:AB174"/>
    <mergeCell ref="AC174:AD174"/>
    <mergeCell ref="AE174:AH174"/>
    <mergeCell ref="AI174:AL174"/>
    <mergeCell ref="AM174:AP174"/>
    <mergeCell ref="A173:B173"/>
    <mergeCell ref="C173:AB173"/>
    <mergeCell ref="AC173:AD173"/>
    <mergeCell ref="AE173:AH173"/>
    <mergeCell ref="AI173:AL173"/>
    <mergeCell ref="AM173:AP173"/>
    <mergeCell ref="A172:B172"/>
    <mergeCell ref="C172:AB172"/>
    <mergeCell ref="AC172:AD172"/>
    <mergeCell ref="AE172:AH172"/>
    <mergeCell ref="AI172:AL172"/>
    <mergeCell ref="AM172:AP172"/>
    <mergeCell ref="A171:B171"/>
    <mergeCell ref="C171:AB171"/>
    <mergeCell ref="AC171:AD171"/>
    <mergeCell ref="AE171:AH171"/>
    <mergeCell ref="AI171:AL171"/>
    <mergeCell ref="AM171:AP171"/>
    <mergeCell ref="A170:B170"/>
    <mergeCell ref="C170:AB170"/>
    <mergeCell ref="AC170:AD170"/>
    <mergeCell ref="AE170:AH170"/>
    <mergeCell ref="AI170:AL170"/>
    <mergeCell ref="AM170:AP170"/>
    <mergeCell ref="A169:B169"/>
    <mergeCell ref="C169:AB169"/>
    <mergeCell ref="AC169:AD169"/>
    <mergeCell ref="AE169:AH169"/>
    <mergeCell ref="AI169:AL169"/>
    <mergeCell ref="AM169:AP169"/>
    <mergeCell ref="A168:B168"/>
    <mergeCell ref="C168:AB168"/>
    <mergeCell ref="AC168:AD168"/>
    <mergeCell ref="AE168:AH168"/>
    <mergeCell ref="AI168:AL168"/>
    <mergeCell ref="AM168:AP168"/>
    <mergeCell ref="A167:B167"/>
    <mergeCell ref="C167:AB167"/>
    <mergeCell ref="AC167:AD167"/>
    <mergeCell ref="AE167:AH167"/>
    <mergeCell ref="AI167:AL167"/>
    <mergeCell ref="AM167:AP167"/>
    <mergeCell ref="A166:B166"/>
    <mergeCell ref="C166:AB166"/>
    <mergeCell ref="AC166:AD166"/>
    <mergeCell ref="AE166:AH166"/>
    <mergeCell ref="AI166:AL166"/>
    <mergeCell ref="AM166:AP166"/>
    <mergeCell ref="A165:B165"/>
    <mergeCell ref="C165:AB165"/>
    <mergeCell ref="AC165:AD165"/>
    <mergeCell ref="AE165:AH165"/>
    <mergeCell ref="AI165:AL165"/>
    <mergeCell ref="AM165:AP165"/>
    <mergeCell ref="A164:B164"/>
    <mergeCell ref="C164:AB164"/>
    <mergeCell ref="AC164:AD164"/>
    <mergeCell ref="AE164:AH164"/>
    <mergeCell ref="AI164:AL164"/>
    <mergeCell ref="AM164:AP164"/>
    <mergeCell ref="A163:B163"/>
    <mergeCell ref="C163:AB163"/>
    <mergeCell ref="AC163:AD163"/>
    <mergeCell ref="AE163:AH163"/>
    <mergeCell ref="AI163:AL163"/>
    <mergeCell ref="AM163:AP163"/>
    <mergeCell ref="A162:B162"/>
    <mergeCell ref="C162:AB162"/>
    <mergeCell ref="AC162:AD162"/>
    <mergeCell ref="AE162:AH162"/>
    <mergeCell ref="AI162:AL162"/>
    <mergeCell ref="AM162:AP162"/>
    <mergeCell ref="A161:B161"/>
    <mergeCell ref="C161:AB161"/>
    <mergeCell ref="AC161:AD161"/>
    <mergeCell ref="AE161:AH161"/>
    <mergeCell ref="AI161:AL161"/>
    <mergeCell ref="AM161:AP161"/>
    <mergeCell ref="A160:B160"/>
    <mergeCell ref="C160:AB160"/>
    <mergeCell ref="AC160:AD160"/>
    <mergeCell ref="AE160:AH160"/>
    <mergeCell ref="AI160:AL160"/>
    <mergeCell ref="AM160:AP160"/>
    <mergeCell ref="A159:B159"/>
    <mergeCell ref="C159:AB159"/>
    <mergeCell ref="AC159:AD159"/>
    <mergeCell ref="AE159:AH159"/>
    <mergeCell ref="AI159:AL159"/>
    <mergeCell ref="AM159:AP159"/>
    <mergeCell ref="A158:B158"/>
    <mergeCell ref="C158:AB158"/>
    <mergeCell ref="AC158:AD158"/>
    <mergeCell ref="AE158:AH158"/>
    <mergeCell ref="AI158:AL158"/>
    <mergeCell ref="AM158:AP158"/>
    <mergeCell ref="A157:B157"/>
    <mergeCell ref="C157:AB157"/>
    <mergeCell ref="AC157:AD157"/>
    <mergeCell ref="AE157:AH157"/>
    <mergeCell ref="AI157:AL157"/>
    <mergeCell ref="AM157:AP157"/>
    <mergeCell ref="A156:B156"/>
    <mergeCell ref="C156:AB156"/>
    <mergeCell ref="AC156:AD156"/>
    <mergeCell ref="AE156:AH156"/>
    <mergeCell ref="AI156:AL156"/>
    <mergeCell ref="AM156:AP156"/>
    <mergeCell ref="A155:B155"/>
    <mergeCell ref="C155:AB155"/>
    <mergeCell ref="AC155:AD155"/>
    <mergeCell ref="AE155:AH155"/>
    <mergeCell ref="AI155:AL155"/>
    <mergeCell ref="AM155:AP155"/>
    <mergeCell ref="A154:B154"/>
    <mergeCell ref="C154:AB154"/>
    <mergeCell ref="AC154:AD154"/>
    <mergeCell ref="AE154:AH154"/>
    <mergeCell ref="AI154:AL154"/>
    <mergeCell ref="AM154:AP154"/>
    <mergeCell ref="A153:B153"/>
    <mergeCell ref="C153:AB153"/>
    <mergeCell ref="AC153:AD153"/>
    <mergeCell ref="AE153:AH153"/>
    <mergeCell ref="AI153:AL153"/>
    <mergeCell ref="AM153:AP153"/>
    <mergeCell ref="A152:B152"/>
    <mergeCell ref="C152:AB152"/>
    <mergeCell ref="AC152:AD152"/>
    <mergeCell ref="AE152:AH152"/>
    <mergeCell ref="AI152:AL152"/>
    <mergeCell ref="AM152:AP152"/>
    <mergeCell ref="A151:B151"/>
    <mergeCell ref="C151:AB151"/>
    <mergeCell ref="AC151:AD151"/>
    <mergeCell ref="AE151:AH151"/>
    <mergeCell ref="AI151:AL151"/>
    <mergeCell ref="AM151:AP151"/>
    <mergeCell ref="A150:B150"/>
    <mergeCell ref="C150:AB150"/>
    <mergeCell ref="AC150:AD150"/>
    <mergeCell ref="AE150:AH150"/>
    <mergeCell ref="AI150:AL150"/>
    <mergeCell ref="AM150:AP150"/>
    <mergeCell ref="A149:B149"/>
    <mergeCell ref="C149:AB149"/>
    <mergeCell ref="AC149:AD149"/>
    <mergeCell ref="AE149:AH149"/>
    <mergeCell ref="AI149:AL149"/>
    <mergeCell ref="AM149:AP149"/>
    <mergeCell ref="A148:B148"/>
    <mergeCell ref="C148:AB148"/>
    <mergeCell ref="AC148:AD148"/>
    <mergeCell ref="AE148:AH148"/>
    <mergeCell ref="AI148:AL148"/>
    <mergeCell ref="AM148:AP148"/>
    <mergeCell ref="A147:B147"/>
    <mergeCell ref="C147:AB147"/>
    <mergeCell ref="AC147:AD147"/>
    <mergeCell ref="AE147:AH147"/>
    <mergeCell ref="AI147:AL147"/>
    <mergeCell ref="AM147:AP147"/>
    <mergeCell ref="A146:B146"/>
    <mergeCell ref="C146:AB146"/>
    <mergeCell ref="AC146:AD146"/>
    <mergeCell ref="AE146:AH146"/>
    <mergeCell ref="AI146:AL146"/>
    <mergeCell ref="AM146:AP146"/>
    <mergeCell ref="A145:B145"/>
    <mergeCell ref="C145:AB145"/>
    <mergeCell ref="AC145:AD145"/>
    <mergeCell ref="AE145:AH145"/>
    <mergeCell ref="AI145:AL145"/>
    <mergeCell ref="AM145:AP145"/>
    <mergeCell ref="A144:B144"/>
    <mergeCell ref="C144:AB144"/>
    <mergeCell ref="AC144:AD144"/>
    <mergeCell ref="AE144:AH144"/>
    <mergeCell ref="AI144:AL144"/>
    <mergeCell ref="AM144:AP144"/>
    <mergeCell ref="A143:B143"/>
    <mergeCell ref="C143:AB143"/>
    <mergeCell ref="AC143:AD143"/>
    <mergeCell ref="AE143:AH143"/>
    <mergeCell ref="AI143:AL143"/>
    <mergeCell ref="AM143:AP143"/>
    <mergeCell ref="A142:B142"/>
    <mergeCell ref="C142:AB142"/>
    <mergeCell ref="AC142:AD142"/>
    <mergeCell ref="AE142:AH142"/>
    <mergeCell ref="AI142:AL142"/>
    <mergeCell ref="AM142:AP142"/>
    <mergeCell ref="A141:B141"/>
    <mergeCell ref="C141:AB141"/>
    <mergeCell ref="AC141:AD141"/>
    <mergeCell ref="AE141:AH141"/>
    <mergeCell ref="AI141:AL141"/>
    <mergeCell ref="AM141:AP141"/>
    <mergeCell ref="A140:B140"/>
    <mergeCell ref="C140:AB140"/>
    <mergeCell ref="AC140:AD140"/>
    <mergeCell ref="AE140:AH140"/>
    <mergeCell ref="AI140:AL140"/>
    <mergeCell ref="AM140:AP140"/>
    <mergeCell ref="A139:B139"/>
    <mergeCell ref="C139:AB139"/>
    <mergeCell ref="AC139:AD139"/>
    <mergeCell ref="AE139:AH139"/>
    <mergeCell ref="AI139:AL139"/>
    <mergeCell ref="AM139:AP139"/>
    <mergeCell ref="A138:B138"/>
    <mergeCell ref="C138:AB138"/>
    <mergeCell ref="AC138:AD138"/>
    <mergeCell ref="AE138:AH138"/>
    <mergeCell ref="AI138:AL138"/>
    <mergeCell ref="AM138:AP138"/>
    <mergeCell ref="A137:B137"/>
    <mergeCell ref="C137:AB137"/>
    <mergeCell ref="AC137:AD137"/>
    <mergeCell ref="AE137:AH137"/>
    <mergeCell ref="AI137:AL137"/>
    <mergeCell ref="AM137:AP137"/>
    <mergeCell ref="A136:B136"/>
    <mergeCell ref="C136:AB136"/>
    <mergeCell ref="AC136:AD136"/>
    <mergeCell ref="AE136:AH136"/>
    <mergeCell ref="AI136:AL136"/>
    <mergeCell ref="AM136:AP136"/>
    <mergeCell ref="A135:B135"/>
    <mergeCell ref="C135:AB135"/>
    <mergeCell ref="AC135:AD135"/>
    <mergeCell ref="AE135:AH135"/>
    <mergeCell ref="AI135:AL135"/>
    <mergeCell ref="AM135:AP135"/>
    <mergeCell ref="A134:B134"/>
    <mergeCell ref="C134:AB134"/>
    <mergeCell ref="AC134:AD134"/>
    <mergeCell ref="AE134:AH134"/>
    <mergeCell ref="AI134:AL134"/>
    <mergeCell ref="AM134:AP134"/>
    <mergeCell ref="A133:B133"/>
    <mergeCell ref="C133:AB133"/>
    <mergeCell ref="AC133:AD133"/>
    <mergeCell ref="AE133:AH133"/>
    <mergeCell ref="AI133:AL133"/>
    <mergeCell ref="AM133:AP133"/>
    <mergeCell ref="A132:B132"/>
    <mergeCell ref="C132:AB132"/>
    <mergeCell ref="AC132:AD132"/>
    <mergeCell ref="AE132:AH132"/>
    <mergeCell ref="AI132:AL132"/>
    <mergeCell ref="AM132:AP132"/>
    <mergeCell ref="A131:B131"/>
    <mergeCell ref="C131:AB131"/>
    <mergeCell ref="AC131:AD131"/>
    <mergeCell ref="AE131:AH131"/>
    <mergeCell ref="AI131:AL131"/>
    <mergeCell ref="AM131:AP131"/>
    <mergeCell ref="A130:B130"/>
    <mergeCell ref="C130:AB130"/>
    <mergeCell ref="AC130:AD130"/>
    <mergeCell ref="AE130:AH130"/>
    <mergeCell ref="AI130:AL130"/>
    <mergeCell ref="AM130:AP130"/>
    <mergeCell ref="A129:B129"/>
    <mergeCell ref="C129:AB129"/>
    <mergeCell ref="AC129:AD129"/>
    <mergeCell ref="AE129:AH129"/>
    <mergeCell ref="AI129:AL129"/>
    <mergeCell ref="AM129:AP129"/>
    <mergeCell ref="A128:B128"/>
    <mergeCell ref="C128:AB128"/>
    <mergeCell ref="AC128:AD128"/>
    <mergeCell ref="AE128:AH128"/>
    <mergeCell ref="AI128:AL128"/>
    <mergeCell ref="AM128:AP128"/>
    <mergeCell ref="A127:B127"/>
    <mergeCell ref="C127:AB127"/>
    <mergeCell ref="AC127:AD127"/>
    <mergeCell ref="AE127:AH127"/>
    <mergeCell ref="AI127:AL127"/>
    <mergeCell ref="AM127:AP127"/>
    <mergeCell ref="A126:B126"/>
    <mergeCell ref="C126:AB126"/>
    <mergeCell ref="AC126:AD126"/>
    <mergeCell ref="AE126:AH126"/>
    <mergeCell ref="AI126:AL126"/>
    <mergeCell ref="AM126:AP126"/>
    <mergeCell ref="A125:B125"/>
    <mergeCell ref="C125:AB125"/>
    <mergeCell ref="AC125:AD125"/>
    <mergeCell ref="AE125:AH125"/>
    <mergeCell ref="AI125:AL125"/>
    <mergeCell ref="AM125:AP125"/>
    <mergeCell ref="A124:B124"/>
    <mergeCell ref="C124:AB124"/>
    <mergeCell ref="AC124:AD124"/>
    <mergeCell ref="AE124:AH124"/>
    <mergeCell ref="AI124:AL124"/>
    <mergeCell ref="AM124:AP124"/>
    <mergeCell ref="A123:B123"/>
    <mergeCell ref="C123:AB123"/>
    <mergeCell ref="AC123:AD123"/>
    <mergeCell ref="AE123:AH123"/>
    <mergeCell ref="AI123:AL123"/>
    <mergeCell ref="AM123:AP123"/>
    <mergeCell ref="A122:B122"/>
    <mergeCell ref="C122:AB122"/>
    <mergeCell ref="AC122:AD122"/>
    <mergeCell ref="AE122:AH122"/>
    <mergeCell ref="AI122:AL122"/>
    <mergeCell ref="AM122:AP122"/>
    <mergeCell ref="A121:B121"/>
    <mergeCell ref="C121:AB121"/>
    <mergeCell ref="AC121:AD121"/>
    <mergeCell ref="AE121:AH121"/>
    <mergeCell ref="AI121:AL121"/>
    <mergeCell ref="AM121:AP121"/>
    <mergeCell ref="A120:B120"/>
    <mergeCell ref="C120:AB120"/>
    <mergeCell ref="AC120:AD120"/>
    <mergeCell ref="AE120:AH120"/>
    <mergeCell ref="AI120:AL120"/>
    <mergeCell ref="AM120:AP120"/>
    <mergeCell ref="A119:B119"/>
    <mergeCell ref="C119:AB119"/>
    <mergeCell ref="AC119:AD119"/>
    <mergeCell ref="AE119:AH119"/>
    <mergeCell ref="AI119:AL119"/>
    <mergeCell ref="AM119:AP119"/>
    <mergeCell ref="A118:B118"/>
    <mergeCell ref="C118:AB118"/>
    <mergeCell ref="AC118:AD118"/>
    <mergeCell ref="AE118:AH118"/>
    <mergeCell ref="AI118:AL118"/>
    <mergeCell ref="AM118:AP118"/>
    <mergeCell ref="A117:B117"/>
    <mergeCell ref="C117:AB117"/>
    <mergeCell ref="AC117:AD117"/>
    <mergeCell ref="AE117:AH117"/>
    <mergeCell ref="AI117:AL117"/>
    <mergeCell ref="AM117:AP117"/>
    <mergeCell ref="A116:B116"/>
    <mergeCell ref="C116:AB116"/>
    <mergeCell ref="AC116:AD116"/>
    <mergeCell ref="AE116:AH116"/>
    <mergeCell ref="AI116:AL116"/>
    <mergeCell ref="AM116:AP116"/>
    <mergeCell ref="A115:B115"/>
    <mergeCell ref="C115:AB115"/>
    <mergeCell ref="AC115:AD115"/>
    <mergeCell ref="AE115:AH115"/>
    <mergeCell ref="AI115:AL115"/>
    <mergeCell ref="AM115:AP115"/>
    <mergeCell ref="A114:B114"/>
    <mergeCell ref="C114:AB114"/>
    <mergeCell ref="AC114:AD114"/>
    <mergeCell ref="AE114:AH114"/>
    <mergeCell ref="AI114:AL114"/>
    <mergeCell ref="AM114:AP114"/>
    <mergeCell ref="A113:B113"/>
    <mergeCell ref="C113:AB113"/>
    <mergeCell ref="AC113:AD113"/>
    <mergeCell ref="AE113:AH113"/>
    <mergeCell ref="AI113:AL113"/>
    <mergeCell ref="AM113:AP113"/>
    <mergeCell ref="A112:B112"/>
    <mergeCell ref="C112:AB112"/>
    <mergeCell ref="AC112:AD112"/>
    <mergeCell ref="AE112:AH112"/>
    <mergeCell ref="AI112:AL112"/>
    <mergeCell ref="AM112:AP112"/>
    <mergeCell ref="A111:B111"/>
    <mergeCell ref="C111:AB111"/>
    <mergeCell ref="AC111:AD111"/>
    <mergeCell ref="AE111:AH111"/>
    <mergeCell ref="AI111:AL111"/>
    <mergeCell ref="AM111:AP111"/>
    <mergeCell ref="A110:B110"/>
    <mergeCell ref="C110:AB110"/>
    <mergeCell ref="AC110:AD110"/>
    <mergeCell ref="AE110:AH110"/>
    <mergeCell ref="AI110:AL110"/>
    <mergeCell ref="AM110:AP110"/>
    <mergeCell ref="A109:B109"/>
    <mergeCell ref="C109:AB109"/>
    <mergeCell ref="AC109:AD109"/>
    <mergeCell ref="AE109:AH109"/>
    <mergeCell ref="AI109:AL109"/>
    <mergeCell ref="AM109:AP109"/>
    <mergeCell ref="A108:B108"/>
    <mergeCell ref="C108:AB108"/>
    <mergeCell ref="AC108:AD108"/>
    <mergeCell ref="AE108:AH108"/>
    <mergeCell ref="AI108:AL108"/>
    <mergeCell ref="AM108:AP108"/>
    <mergeCell ref="A107:B107"/>
    <mergeCell ref="C107:AB107"/>
    <mergeCell ref="AC107:AD107"/>
    <mergeCell ref="AE107:AH107"/>
    <mergeCell ref="AI107:AL107"/>
    <mergeCell ref="AM107:AP107"/>
    <mergeCell ref="A106:B106"/>
    <mergeCell ref="C106:AB106"/>
    <mergeCell ref="AC106:AD106"/>
    <mergeCell ref="AE106:AH106"/>
    <mergeCell ref="AI106:AL106"/>
    <mergeCell ref="AM106:AP106"/>
    <mergeCell ref="A105:B105"/>
    <mergeCell ref="C105:AB105"/>
    <mergeCell ref="AC105:AD105"/>
    <mergeCell ref="AE105:AH105"/>
    <mergeCell ref="AI105:AL105"/>
    <mergeCell ref="AM105:AP105"/>
    <mergeCell ref="A104:B104"/>
    <mergeCell ref="C104:AB104"/>
    <mergeCell ref="AC104:AD104"/>
    <mergeCell ref="AE104:AH104"/>
    <mergeCell ref="AI104:AL104"/>
    <mergeCell ref="AM104:AP104"/>
    <mergeCell ref="A103:B103"/>
    <mergeCell ref="C103:AB103"/>
    <mergeCell ref="AC103:AD103"/>
    <mergeCell ref="AE103:AH103"/>
    <mergeCell ref="AI103:AL103"/>
    <mergeCell ref="AM103:AP103"/>
    <mergeCell ref="A102:B102"/>
    <mergeCell ref="AE102:AH102"/>
    <mergeCell ref="AI102:AL102"/>
    <mergeCell ref="AM102:AP102"/>
    <mergeCell ref="A101:B101"/>
    <mergeCell ref="C101:AB101"/>
    <mergeCell ref="AC101:AD101"/>
    <mergeCell ref="AE101:AH101"/>
    <mergeCell ref="AI101:AL101"/>
    <mergeCell ref="AM101:AP101"/>
    <mergeCell ref="A100:B100"/>
    <mergeCell ref="C100:AB100"/>
    <mergeCell ref="AC100:AD100"/>
    <mergeCell ref="AE100:AH100"/>
    <mergeCell ref="AI100:AL100"/>
    <mergeCell ref="AM100:AP100"/>
    <mergeCell ref="A99:B99"/>
    <mergeCell ref="C99:AB99"/>
    <mergeCell ref="AC99:AD99"/>
    <mergeCell ref="AE99:AH99"/>
    <mergeCell ref="AI99:AL99"/>
    <mergeCell ref="AM99:AP99"/>
    <mergeCell ref="A98:B98"/>
    <mergeCell ref="C98:AB98"/>
    <mergeCell ref="AC98:AD98"/>
    <mergeCell ref="AE98:AH98"/>
    <mergeCell ref="AI98:AL98"/>
    <mergeCell ref="AM98:AP98"/>
    <mergeCell ref="A97:B97"/>
    <mergeCell ref="C97:AB97"/>
    <mergeCell ref="AC97:AD97"/>
    <mergeCell ref="AE97:AH97"/>
    <mergeCell ref="AI97:AL97"/>
    <mergeCell ref="AM97:AP97"/>
    <mergeCell ref="A96:B96"/>
    <mergeCell ref="C96:AB96"/>
    <mergeCell ref="AC96:AD96"/>
    <mergeCell ref="AE96:AH96"/>
    <mergeCell ref="AI96:AL96"/>
    <mergeCell ref="AM96:AP96"/>
    <mergeCell ref="A95:B95"/>
    <mergeCell ref="C95:AB95"/>
    <mergeCell ref="AC95:AD95"/>
    <mergeCell ref="AE95:AH95"/>
    <mergeCell ref="AI95:AL95"/>
    <mergeCell ref="AM95:AP95"/>
    <mergeCell ref="A94:B94"/>
    <mergeCell ref="C94:AB94"/>
    <mergeCell ref="AC94:AD94"/>
    <mergeCell ref="AE94:AH94"/>
    <mergeCell ref="AI94:AL94"/>
    <mergeCell ref="AM94:AP94"/>
    <mergeCell ref="A93:B93"/>
    <mergeCell ref="C93:AB93"/>
    <mergeCell ref="AC93:AD93"/>
    <mergeCell ref="AE93:AH93"/>
    <mergeCell ref="AI93:AL93"/>
    <mergeCell ref="AM93:AP93"/>
    <mergeCell ref="A92:B92"/>
    <mergeCell ref="C92:AB92"/>
    <mergeCell ref="AC92:AD92"/>
    <mergeCell ref="AE92:AH92"/>
    <mergeCell ref="AI92:AL92"/>
    <mergeCell ref="AM92:AP92"/>
    <mergeCell ref="A91:B91"/>
    <mergeCell ref="C91:AB91"/>
    <mergeCell ref="AC91:AD91"/>
    <mergeCell ref="AE91:AH91"/>
    <mergeCell ref="AI91:AL91"/>
    <mergeCell ref="AM91:AP91"/>
    <mergeCell ref="A90:B90"/>
    <mergeCell ref="C90:AB90"/>
    <mergeCell ref="AC90:AD90"/>
    <mergeCell ref="AE90:AH90"/>
    <mergeCell ref="AI90:AL90"/>
    <mergeCell ref="AM90:AP90"/>
    <mergeCell ref="A89:B89"/>
    <mergeCell ref="C89:AB89"/>
    <mergeCell ref="AC89:AD89"/>
    <mergeCell ref="AE89:AH89"/>
    <mergeCell ref="AI89:AL89"/>
    <mergeCell ref="AM89:AP89"/>
    <mergeCell ref="A88:B88"/>
    <mergeCell ref="C88:AB88"/>
    <mergeCell ref="AC88:AD88"/>
    <mergeCell ref="AE88:AH88"/>
    <mergeCell ref="AI88:AL88"/>
    <mergeCell ref="AM88:AP88"/>
    <mergeCell ref="A87:B87"/>
    <mergeCell ref="C87:AB87"/>
    <mergeCell ref="AC87:AD87"/>
    <mergeCell ref="AE87:AH87"/>
    <mergeCell ref="AI87:AL87"/>
    <mergeCell ref="AM87:AP87"/>
    <mergeCell ref="A86:B86"/>
    <mergeCell ref="C86:AB86"/>
    <mergeCell ref="AC86:AD86"/>
    <mergeCell ref="AE86:AH86"/>
    <mergeCell ref="AI86:AL86"/>
    <mergeCell ref="AM86:AP86"/>
    <mergeCell ref="A85:B85"/>
    <mergeCell ref="C85:AB85"/>
    <mergeCell ref="AC85:AD85"/>
    <mergeCell ref="AE85:AH85"/>
    <mergeCell ref="AI85:AL85"/>
    <mergeCell ref="AM85:AP85"/>
    <mergeCell ref="A84:B84"/>
    <mergeCell ref="C84:AB84"/>
    <mergeCell ref="AC84:AD84"/>
    <mergeCell ref="AE84:AH84"/>
    <mergeCell ref="AI84:AL84"/>
    <mergeCell ref="AM84:AP84"/>
    <mergeCell ref="A83:B83"/>
    <mergeCell ref="C83:AB83"/>
    <mergeCell ref="AC83:AD83"/>
    <mergeCell ref="AE83:AH83"/>
    <mergeCell ref="AI83:AL83"/>
    <mergeCell ref="AM83:AP83"/>
    <mergeCell ref="A82:B82"/>
    <mergeCell ref="C82:AB82"/>
    <mergeCell ref="AC82:AD82"/>
    <mergeCell ref="AE82:AH82"/>
    <mergeCell ref="AI82:AL82"/>
    <mergeCell ref="AM82:AP82"/>
    <mergeCell ref="A81:B81"/>
    <mergeCell ref="C81:AB81"/>
    <mergeCell ref="AC81:AD81"/>
    <mergeCell ref="AE81:AH81"/>
    <mergeCell ref="AI81:AL81"/>
    <mergeCell ref="AM81:AP81"/>
    <mergeCell ref="A80:B80"/>
    <mergeCell ref="C80:AB80"/>
    <mergeCell ref="AC80:AD80"/>
    <mergeCell ref="AE80:AH80"/>
    <mergeCell ref="AI80:AL80"/>
    <mergeCell ref="AM80:AP80"/>
    <mergeCell ref="A79:B79"/>
    <mergeCell ref="C79:AB79"/>
    <mergeCell ref="AC79:AD79"/>
    <mergeCell ref="AE79:AH79"/>
    <mergeCell ref="AI79:AL79"/>
    <mergeCell ref="AM79:AP79"/>
    <mergeCell ref="A78:B78"/>
    <mergeCell ref="C78:AB78"/>
    <mergeCell ref="AC78:AD78"/>
    <mergeCell ref="AE78:AH78"/>
    <mergeCell ref="AI78:AL78"/>
    <mergeCell ref="AM78:AP78"/>
    <mergeCell ref="A77:B77"/>
    <mergeCell ref="C77:AB77"/>
    <mergeCell ref="AC77:AD77"/>
    <mergeCell ref="AE77:AH77"/>
    <mergeCell ref="AI77:AL77"/>
    <mergeCell ref="AM77:AP77"/>
    <mergeCell ref="A76:B76"/>
    <mergeCell ref="C76:AB76"/>
    <mergeCell ref="AC76:AD76"/>
    <mergeCell ref="AE76:AH76"/>
    <mergeCell ref="AI76:AL76"/>
    <mergeCell ref="AM76:AP76"/>
    <mergeCell ref="A75:B75"/>
    <mergeCell ref="C75:AB75"/>
    <mergeCell ref="AC75:AD75"/>
    <mergeCell ref="AE75:AH75"/>
    <mergeCell ref="AI75:AL75"/>
    <mergeCell ref="AM75:AP75"/>
    <mergeCell ref="A74:B74"/>
    <mergeCell ref="C74:AB74"/>
    <mergeCell ref="AC74:AD74"/>
    <mergeCell ref="AE74:AH74"/>
    <mergeCell ref="AI74:AL74"/>
    <mergeCell ref="AM74:AP74"/>
    <mergeCell ref="A73:B73"/>
    <mergeCell ref="C73:AB73"/>
    <mergeCell ref="AC73:AD73"/>
    <mergeCell ref="AE73:AH73"/>
    <mergeCell ref="AI73:AL73"/>
    <mergeCell ref="AM73:AP73"/>
    <mergeCell ref="A72:B72"/>
    <mergeCell ref="C72:AB72"/>
    <mergeCell ref="AC72:AD72"/>
    <mergeCell ref="AE72:AH72"/>
    <mergeCell ref="AI72:AL72"/>
    <mergeCell ref="AM72:AP72"/>
    <mergeCell ref="A71:B71"/>
    <mergeCell ref="C71:AB71"/>
    <mergeCell ref="AC71:AD71"/>
    <mergeCell ref="AE71:AH71"/>
    <mergeCell ref="AI71:AL71"/>
    <mergeCell ref="AM71:AP71"/>
    <mergeCell ref="A70:B70"/>
    <mergeCell ref="C70:AB70"/>
    <mergeCell ref="AC70:AD70"/>
    <mergeCell ref="AE70:AH70"/>
    <mergeCell ref="AI70:AL70"/>
    <mergeCell ref="AM70:AP70"/>
    <mergeCell ref="A69:B69"/>
    <mergeCell ref="C69:AB69"/>
    <mergeCell ref="AC69:AD69"/>
    <mergeCell ref="AE69:AH69"/>
    <mergeCell ref="AI69:AL69"/>
    <mergeCell ref="AM69:AP69"/>
    <mergeCell ref="A68:B68"/>
    <mergeCell ref="C68:AB68"/>
    <mergeCell ref="AC68:AD68"/>
    <mergeCell ref="AE68:AH68"/>
    <mergeCell ref="AI68:AL68"/>
    <mergeCell ref="AM68:AP68"/>
    <mergeCell ref="A67:B67"/>
    <mergeCell ref="C67:AB67"/>
    <mergeCell ref="AC67:AD67"/>
    <mergeCell ref="AE67:AH67"/>
    <mergeCell ref="AI67:AL67"/>
    <mergeCell ref="AM67:AP67"/>
    <mergeCell ref="A66:B66"/>
    <mergeCell ref="C66:AB66"/>
    <mergeCell ref="AC66:AD66"/>
    <mergeCell ref="AE66:AH66"/>
    <mergeCell ref="AI66:AL66"/>
    <mergeCell ref="AM66:AP66"/>
    <mergeCell ref="A65:B65"/>
    <mergeCell ref="C65:AB65"/>
    <mergeCell ref="AC65:AD65"/>
    <mergeCell ref="AE65:AH65"/>
    <mergeCell ref="AI65:AL65"/>
    <mergeCell ref="AM65:AP65"/>
    <mergeCell ref="A64:B64"/>
    <mergeCell ref="C64:AB64"/>
    <mergeCell ref="AC64:AD64"/>
    <mergeCell ref="AE64:AH64"/>
    <mergeCell ref="AI64:AL64"/>
    <mergeCell ref="AM64:AP64"/>
    <mergeCell ref="A63:B63"/>
    <mergeCell ref="C63:AB63"/>
    <mergeCell ref="AC63:AD63"/>
    <mergeCell ref="AE63:AH63"/>
    <mergeCell ref="AI63:AL63"/>
    <mergeCell ref="AM63:AP63"/>
    <mergeCell ref="A62:B62"/>
    <mergeCell ref="C62:AB62"/>
    <mergeCell ref="AC62:AD62"/>
    <mergeCell ref="AE62:AH62"/>
    <mergeCell ref="AI62:AL62"/>
    <mergeCell ref="AM62:AP62"/>
    <mergeCell ref="A61:B61"/>
    <mergeCell ref="C61:AB61"/>
    <mergeCell ref="AC61:AD61"/>
    <mergeCell ref="AE61:AH61"/>
    <mergeCell ref="AI61:AL61"/>
    <mergeCell ref="AM61:AP61"/>
    <mergeCell ref="A60:B60"/>
    <mergeCell ref="C60:AB60"/>
    <mergeCell ref="AC60:AD60"/>
    <mergeCell ref="AE60:AH60"/>
    <mergeCell ref="AI60:AL60"/>
    <mergeCell ref="AM60:AP60"/>
    <mergeCell ref="A59:B59"/>
    <mergeCell ref="C59:AB59"/>
    <mergeCell ref="AC59:AD59"/>
    <mergeCell ref="AE59:AH59"/>
    <mergeCell ref="AI59:AL59"/>
    <mergeCell ref="AM59:AP59"/>
    <mergeCell ref="A58:B58"/>
    <mergeCell ref="C58:AB58"/>
    <mergeCell ref="AC58:AD58"/>
    <mergeCell ref="AE58:AH58"/>
    <mergeCell ref="AI58:AL58"/>
    <mergeCell ref="AM58:AP58"/>
    <mergeCell ref="A57:B57"/>
    <mergeCell ref="C57:AB57"/>
    <mergeCell ref="AC57:AD57"/>
    <mergeCell ref="AE57:AH57"/>
    <mergeCell ref="AI57:AL57"/>
    <mergeCell ref="AM57:AP57"/>
    <mergeCell ref="A56:B56"/>
    <mergeCell ref="C56:AB56"/>
    <mergeCell ref="AC56:AD56"/>
    <mergeCell ref="AE56:AH56"/>
    <mergeCell ref="AI56:AL56"/>
    <mergeCell ref="AM56:AP56"/>
    <mergeCell ref="A55:B55"/>
    <mergeCell ref="C55:AB55"/>
    <mergeCell ref="AC55:AD55"/>
    <mergeCell ref="AE55:AH55"/>
    <mergeCell ref="AI55:AL55"/>
    <mergeCell ref="AM55:AP55"/>
    <mergeCell ref="A54:B54"/>
    <mergeCell ref="C54:AB54"/>
    <mergeCell ref="AC54:AD54"/>
    <mergeCell ref="AE54:AH54"/>
    <mergeCell ref="AI54:AL54"/>
    <mergeCell ref="AM54:AP54"/>
    <mergeCell ref="A53:B53"/>
    <mergeCell ref="C53:AB53"/>
    <mergeCell ref="AC53:AD53"/>
    <mergeCell ref="AE53:AH53"/>
    <mergeCell ref="AI53:AL53"/>
    <mergeCell ref="AM53:AP53"/>
    <mergeCell ref="A52:B52"/>
    <mergeCell ref="C52:AB52"/>
    <mergeCell ref="AC52:AD52"/>
    <mergeCell ref="AE52:AH52"/>
    <mergeCell ref="AI52:AL52"/>
    <mergeCell ref="AM52:AP52"/>
    <mergeCell ref="A51:B51"/>
    <mergeCell ref="C51:AB51"/>
    <mergeCell ref="AC51:AD51"/>
    <mergeCell ref="AE51:AH51"/>
    <mergeCell ref="AI51:AL51"/>
    <mergeCell ref="AM51:AP51"/>
    <mergeCell ref="A50:B50"/>
    <mergeCell ref="C50:AB50"/>
    <mergeCell ref="AC50:AD50"/>
    <mergeCell ref="AE50:AH50"/>
    <mergeCell ref="AI50:AL50"/>
    <mergeCell ref="AM50:AP50"/>
    <mergeCell ref="A49:B49"/>
    <mergeCell ref="C49:AB49"/>
    <mergeCell ref="AC49:AD49"/>
    <mergeCell ref="AE49:AH49"/>
    <mergeCell ref="AI49:AL49"/>
    <mergeCell ref="AM49:AP49"/>
    <mergeCell ref="A48:B48"/>
    <mergeCell ref="C48:AB48"/>
    <mergeCell ref="AC48:AD48"/>
    <mergeCell ref="AE48:AH48"/>
    <mergeCell ref="AI48:AL48"/>
    <mergeCell ref="AM48:AP48"/>
    <mergeCell ref="A47:B47"/>
    <mergeCell ref="C47:AB47"/>
    <mergeCell ref="AC47:AD47"/>
    <mergeCell ref="AE47:AH47"/>
    <mergeCell ref="AI47:AL47"/>
    <mergeCell ref="AM47:AP47"/>
    <mergeCell ref="A46:B46"/>
    <mergeCell ref="C46:AB46"/>
    <mergeCell ref="AC46:AD46"/>
    <mergeCell ref="AE46:AH46"/>
    <mergeCell ref="AI46:AL46"/>
    <mergeCell ref="AM46:AP46"/>
    <mergeCell ref="A45:B45"/>
    <mergeCell ref="C45:AB45"/>
    <mergeCell ref="AC45:AD45"/>
    <mergeCell ref="AE45:AH45"/>
    <mergeCell ref="AI45:AL45"/>
    <mergeCell ref="AM45:AP45"/>
    <mergeCell ref="A44:B44"/>
    <mergeCell ref="C44:AB44"/>
    <mergeCell ref="AC44:AD44"/>
    <mergeCell ref="AE44:AH44"/>
    <mergeCell ref="AI44:AL44"/>
    <mergeCell ref="AM44:AP44"/>
    <mergeCell ref="A43:B43"/>
    <mergeCell ref="C43:AB43"/>
    <mergeCell ref="AC43:AD43"/>
    <mergeCell ref="AE43:AH43"/>
    <mergeCell ref="AI43:AL43"/>
    <mergeCell ref="AM43:AP43"/>
    <mergeCell ref="A42:B42"/>
    <mergeCell ref="C42:AB42"/>
    <mergeCell ref="AC42:AD42"/>
    <mergeCell ref="AE42:AH42"/>
    <mergeCell ref="AI42:AL42"/>
    <mergeCell ref="AM42:AP42"/>
    <mergeCell ref="A41:B41"/>
    <mergeCell ref="C41:AB41"/>
    <mergeCell ref="AC41:AD41"/>
    <mergeCell ref="AE41:AH41"/>
    <mergeCell ref="AI41:AL41"/>
    <mergeCell ref="AM41:AP41"/>
    <mergeCell ref="A40:B40"/>
    <mergeCell ref="C40:AB40"/>
    <mergeCell ref="AC40:AD40"/>
    <mergeCell ref="AE40:AH40"/>
    <mergeCell ref="AI40:AL40"/>
    <mergeCell ref="AM40:AP40"/>
    <mergeCell ref="A39:B39"/>
    <mergeCell ref="C39:AB39"/>
    <mergeCell ref="AC39:AD39"/>
    <mergeCell ref="AE39:AH39"/>
    <mergeCell ref="AI39:AL39"/>
    <mergeCell ref="AM39:AP39"/>
    <mergeCell ref="A38:B38"/>
    <mergeCell ref="C38:AB38"/>
    <mergeCell ref="AC38:AD38"/>
    <mergeCell ref="AE38:AH38"/>
    <mergeCell ref="AI38:AL38"/>
    <mergeCell ref="AM38:AP38"/>
    <mergeCell ref="A37:B37"/>
    <mergeCell ref="C37:AB37"/>
    <mergeCell ref="AC37:AD37"/>
    <mergeCell ref="AE37:AH37"/>
    <mergeCell ref="AI37:AL37"/>
    <mergeCell ref="AM37:AP37"/>
    <mergeCell ref="A36:B36"/>
    <mergeCell ref="C36:AB36"/>
    <mergeCell ref="AC36:AD36"/>
    <mergeCell ref="AE36:AH36"/>
    <mergeCell ref="AI36:AL36"/>
    <mergeCell ref="AM36:AP36"/>
    <mergeCell ref="A35:B35"/>
    <mergeCell ref="C35:AB35"/>
    <mergeCell ref="AC35:AD35"/>
    <mergeCell ref="AE35:AH35"/>
    <mergeCell ref="AI35:AL35"/>
    <mergeCell ref="AM35:AP35"/>
    <mergeCell ref="A34:B34"/>
    <mergeCell ref="C34:AB34"/>
    <mergeCell ref="AC34:AD34"/>
    <mergeCell ref="AE34:AH34"/>
    <mergeCell ref="AI34:AL34"/>
    <mergeCell ref="AM34:AP34"/>
    <mergeCell ref="A33:B33"/>
    <mergeCell ref="C33:AB33"/>
    <mergeCell ref="AC33:AD33"/>
    <mergeCell ref="AE33:AH33"/>
    <mergeCell ref="AI33:AL33"/>
    <mergeCell ref="AM33:AP33"/>
    <mergeCell ref="A32:B32"/>
    <mergeCell ref="C32:AB32"/>
    <mergeCell ref="AC32:AD32"/>
    <mergeCell ref="AE32:AH32"/>
    <mergeCell ref="AI32:AL32"/>
    <mergeCell ref="AM32:AP32"/>
    <mergeCell ref="A31:B31"/>
    <mergeCell ref="C31:AB31"/>
    <mergeCell ref="AC31:AD31"/>
    <mergeCell ref="AE31:AH31"/>
    <mergeCell ref="AI31:AL31"/>
    <mergeCell ref="AM31:AP31"/>
    <mergeCell ref="A30:B30"/>
    <mergeCell ref="C30:AB30"/>
    <mergeCell ref="AC30:AD30"/>
    <mergeCell ref="AE30:AH30"/>
    <mergeCell ref="AI30:AL30"/>
    <mergeCell ref="AM30:AP30"/>
    <mergeCell ref="A29:B29"/>
    <mergeCell ref="C29:AB29"/>
    <mergeCell ref="AC29:AD29"/>
    <mergeCell ref="AE29:AH29"/>
    <mergeCell ref="AI29:AL29"/>
    <mergeCell ref="AM29:AP29"/>
    <mergeCell ref="A28:B28"/>
    <mergeCell ref="C28:AB28"/>
    <mergeCell ref="AC28:AD28"/>
    <mergeCell ref="AE28:AH28"/>
    <mergeCell ref="AI28:AL28"/>
    <mergeCell ref="AM28:AP28"/>
    <mergeCell ref="A27:B27"/>
    <mergeCell ref="C27:AB27"/>
    <mergeCell ref="AC27:AD27"/>
    <mergeCell ref="AE27:AH27"/>
    <mergeCell ref="AI27:AL27"/>
    <mergeCell ref="AM27:AP27"/>
    <mergeCell ref="A26:B26"/>
    <mergeCell ref="C26:AB26"/>
    <mergeCell ref="AC26:AD26"/>
    <mergeCell ref="AE26:AH26"/>
    <mergeCell ref="AI26:AL26"/>
    <mergeCell ref="AM26:AP26"/>
    <mergeCell ref="A25:B25"/>
    <mergeCell ref="C25:AB25"/>
    <mergeCell ref="AC25:AD25"/>
    <mergeCell ref="AE25:AH25"/>
    <mergeCell ref="AI25:AL25"/>
    <mergeCell ref="AM25:AP25"/>
    <mergeCell ref="A24:B24"/>
    <mergeCell ref="C24:AB24"/>
    <mergeCell ref="AC24:AD24"/>
    <mergeCell ref="AE24:AH24"/>
    <mergeCell ref="AI24:AL24"/>
    <mergeCell ref="AM24:AP24"/>
    <mergeCell ref="A23:B23"/>
    <mergeCell ref="C23:AB23"/>
    <mergeCell ref="AC23:AD23"/>
    <mergeCell ref="AE23:AH23"/>
    <mergeCell ref="AI23:AL23"/>
    <mergeCell ref="AM23:AP23"/>
    <mergeCell ref="A22:B22"/>
    <mergeCell ref="C22:AB22"/>
    <mergeCell ref="AC22:AD22"/>
    <mergeCell ref="AE22:AH22"/>
    <mergeCell ref="AI22:AL22"/>
    <mergeCell ref="AM22:AP22"/>
    <mergeCell ref="A21:B21"/>
    <mergeCell ref="C21:AB21"/>
    <mergeCell ref="AC21:AD21"/>
    <mergeCell ref="AE21:AH21"/>
    <mergeCell ref="AI21:AL21"/>
    <mergeCell ref="AM21:AP21"/>
    <mergeCell ref="A20:B20"/>
    <mergeCell ref="C20:AB20"/>
    <mergeCell ref="AC20:AD20"/>
    <mergeCell ref="AE20:AH20"/>
    <mergeCell ref="AI20:AL20"/>
    <mergeCell ref="AM20:AP20"/>
    <mergeCell ref="A19:B19"/>
    <mergeCell ref="C19:AB19"/>
    <mergeCell ref="AC19:AD19"/>
    <mergeCell ref="AE19:AH19"/>
    <mergeCell ref="AI19:AL19"/>
    <mergeCell ref="AM19:AP19"/>
    <mergeCell ref="A18:B18"/>
    <mergeCell ref="C18:AB18"/>
    <mergeCell ref="AC18:AD18"/>
    <mergeCell ref="AE18:AH18"/>
    <mergeCell ref="AI18:AL18"/>
    <mergeCell ref="AM18:AP18"/>
    <mergeCell ref="A17:B17"/>
    <mergeCell ref="C17:AB17"/>
    <mergeCell ref="AC17:AD17"/>
    <mergeCell ref="AE17:AH17"/>
    <mergeCell ref="AI17:AL17"/>
    <mergeCell ref="AM17:AP17"/>
    <mergeCell ref="A16:B16"/>
    <mergeCell ref="C16:AB16"/>
    <mergeCell ref="AC16:AD16"/>
    <mergeCell ref="AE16:AH16"/>
    <mergeCell ref="AI16:AL16"/>
    <mergeCell ref="AM16:AP16"/>
    <mergeCell ref="A15:B15"/>
    <mergeCell ref="C15:AB15"/>
    <mergeCell ref="AC15:AD15"/>
    <mergeCell ref="AE15:AH15"/>
    <mergeCell ref="AI15:AL15"/>
    <mergeCell ref="AM15:AP15"/>
    <mergeCell ref="A14:B14"/>
    <mergeCell ref="C14:AB14"/>
    <mergeCell ref="AC14:AD14"/>
    <mergeCell ref="AE14:AH14"/>
    <mergeCell ref="AI14:AL14"/>
    <mergeCell ref="AM14:AP14"/>
    <mergeCell ref="C8:AB8"/>
    <mergeCell ref="AC8:AD8"/>
    <mergeCell ref="AE8:AH8"/>
    <mergeCell ref="AI8:AL8"/>
    <mergeCell ref="AM8:AP8"/>
    <mergeCell ref="A13:B13"/>
    <mergeCell ref="C13:AB13"/>
    <mergeCell ref="AC13:AD13"/>
    <mergeCell ref="AE13:AH13"/>
    <mergeCell ref="AI13:AL13"/>
    <mergeCell ref="AM13:AP13"/>
    <mergeCell ref="A12:B12"/>
    <mergeCell ref="C12:AB12"/>
    <mergeCell ref="AC12:AD12"/>
    <mergeCell ref="AE12:AH12"/>
    <mergeCell ref="AI12:AL12"/>
    <mergeCell ref="AM12:AP12"/>
    <mergeCell ref="A11:B11"/>
    <mergeCell ref="C11:AB11"/>
    <mergeCell ref="AC11:AD11"/>
    <mergeCell ref="AE11:AH11"/>
    <mergeCell ref="AI11:AL11"/>
    <mergeCell ref="AM11:AP11"/>
    <mergeCell ref="AE228:AG228"/>
    <mergeCell ref="AJ228:AL228"/>
    <mergeCell ref="AM228:AP228"/>
    <mergeCell ref="AE227:AP227"/>
    <mergeCell ref="AE6:AH6"/>
    <mergeCell ref="AI6:AL6"/>
    <mergeCell ref="A7:B7"/>
    <mergeCell ref="C7:AB7"/>
    <mergeCell ref="AC7:AD7"/>
    <mergeCell ref="AE7:AH7"/>
    <mergeCell ref="AI7:AL7"/>
    <mergeCell ref="A1:AP1"/>
    <mergeCell ref="A2:AP2"/>
    <mergeCell ref="A3:AP3"/>
    <mergeCell ref="A4:AP4"/>
    <mergeCell ref="A5:B6"/>
    <mergeCell ref="C5:AB6"/>
    <mergeCell ref="AC5:AD6"/>
    <mergeCell ref="A10:B10"/>
    <mergeCell ref="C10:AB10"/>
    <mergeCell ref="AC10:AD10"/>
    <mergeCell ref="AE10:AH10"/>
    <mergeCell ref="AI10:AL10"/>
    <mergeCell ref="AM10:AP10"/>
    <mergeCell ref="A9:B9"/>
    <mergeCell ref="C9:AB9"/>
    <mergeCell ref="AC9:AD9"/>
    <mergeCell ref="AE9:AH9"/>
    <mergeCell ref="AI9:AL9"/>
    <mergeCell ref="AM9:AP9"/>
    <mergeCell ref="AM7:AP7"/>
    <mergeCell ref="A8:B8"/>
  </mergeCells>
  <pageMargins left="0.7" right="0.7" top="0.75" bottom="0.75" header="0.3" footer="0.3"/>
  <pageSetup paperSize="9" scale="68" orientation="portrait" r:id="rId1"/>
  <rowBreaks count="2" manualBreakCount="2">
    <brk id="86" max="41" man="1"/>
    <brk id="147" max="4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M31"/>
  <sheetViews>
    <sheetView view="pageBreakPreview" zoomScaleNormal="100" zoomScaleSheetLayoutView="100" workbookViewId="0">
      <selection activeCell="O17" sqref="O17"/>
    </sheetView>
  </sheetViews>
  <sheetFormatPr defaultRowHeight="12.75" x14ac:dyDescent="0.2"/>
  <cols>
    <col min="1" max="1" width="3.7109375" customWidth="1"/>
    <col min="2" max="2" width="10" customWidth="1"/>
    <col min="3" max="3" width="26.5703125" customWidth="1"/>
    <col min="4" max="4" width="15.85546875" customWidth="1"/>
    <col min="5" max="5" width="16.7109375" customWidth="1"/>
    <col min="6" max="6" width="16.5703125" customWidth="1"/>
    <col min="7" max="7" width="32.5703125" customWidth="1"/>
    <col min="8" max="8" width="13.85546875" customWidth="1"/>
    <col min="9" max="9" width="14" customWidth="1"/>
    <col min="10" max="10" width="18.85546875" customWidth="1"/>
    <col min="11" max="13" width="11.140625" bestFit="1" customWidth="1"/>
  </cols>
  <sheetData>
    <row r="1" spans="1:12" ht="13.5" thickBot="1" x14ac:dyDescent="0.25">
      <c r="A1" s="894" t="s">
        <v>977</v>
      </c>
      <c r="B1" s="894"/>
      <c r="C1" s="894"/>
      <c r="D1" s="894"/>
    </row>
    <row r="2" spans="1:12" ht="18.75" thickTop="1" x14ac:dyDescent="0.25">
      <c r="B2" s="895" t="s">
        <v>766</v>
      </c>
      <c r="C2" s="896"/>
      <c r="D2" s="896"/>
      <c r="E2" s="896"/>
      <c r="F2" s="896"/>
      <c r="G2" s="896"/>
      <c r="H2" s="896"/>
      <c r="I2" s="896"/>
      <c r="J2" s="897"/>
    </row>
    <row r="3" spans="1:12" ht="15" thickBot="1" x14ac:dyDescent="0.25">
      <c r="B3" s="898" t="s">
        <v>920</v>
      </c>
      <c r="C3" s="899"/>
      <c r="D3" s="899"/>
      <c r="E3" s="899"/>
      <c r="F3" s="899"/>
      <c r="G3" s="899"/>
      <c r="H3" s="899"/>
      <c r="I3" s="899"/>
      <c r="J3" s="900"/>
    </row>
    <row r="4" spans="1:12" ht="13.5" thickBot="1" x14ac:dyDescent="0.25">
      <c r="B4" s="17"/>
      <c r="C4" s="901" t="s">
        <v>569</v>
      </c>
      <c r="D4" s="901"/>
      <c r="E4" s="901"/>
      <c r="F4" s="901"/>
      <c r="G4" s="901"/>
      <c r="H4" s="901"/>
      <c r="I4" s="901"/>
      <c r="J4" s="902"/>
    </row>
    <row r="5" spans="1:12" ht="13.5" thickBot="1" x14ac:dyDescent="0.25">
      <c r="B5" s="903" t="s">
        <v>439</v>
      </c>
      <c r="C5" s="905" t="s">
        <v>773</v>
      </c>
      <c r="D5" s="906"/>
      <c r="E5" s="906"/>
      <c r="F5" s="907"/>
      <c r="G5" s="905" t="s">
        <v>774</v>
      </c>
      <c r="H5" s="906"/>
      <c r="I5" s="906"/>
      <c r="J5" s="908"/>
    </row>
    <row r="6" spans="1:12" ht="13.5" thickBot="1" x14ac:dyDescent="0.25">
      <c r="B6" s="904"/>
      <c r="C6" s="18" t="s">
        <v>512</v>
      </c>
      <c r="D6" s="19" t="s">
        <v>761</v>
      </c>
      <c r="E6" s="19" t="s">
        <v>762</v>
      </c>
      <c r="F6" s="19" t="s">
        <v>436</v>
      </c>
      <c r="G6" s="20" t="s">
        <v>512</v>
      </c>
      <c r="H6" s="19" t="s">
        <v>761</v>
      </c>
      <c r="I6" s="19" t="s">
        <v>762</v>
      </c>
      <c r="J6" s="21" t="s">
        <v>436</v>
      </c>
    </row>
    <row r="7" spans="1:12" ht="15.75" thickBot="1" x14ac:dyDescent="0.25">
      <c r="B7" s="22" t="s">
        <v>176</v>
      </c>
      <c r="C7" s="18" t="s">
        <v>177</v>
      </c>
      <c r="D7" s="18" t="s">
        <v>178</v>
      </c>
      <c r="E7" s="18" t="s">
        <v>175</v>
      </c>
      <c r="F7" s="18" t="s">
        <v>438</v>
      </c>
      <c r="G7" s="18" t="s">
        <v>515</v>
      </c>
      <c r="H7" s="18" t="s">
        <v>516</v>
      </c>
      <c r="I7" s="18" t="s">
        <v>528</v>
      </c>
      <c r="J7" s="23" t="s">
        <v>529</v>
      </c>
    </row>
    <row r="8" spans="1:12" ht="13.5" thickBot="1" x14ac:dyDescent="0.25">
      <c r="B8" s="24">
        <v>1</v>
      </c>
      <c r="C8" s="25" t="s">
        <v>775</v>
      </c>
      <c r="D8" s="26">
        <f>SUM(D11,-D9,-D10)</f>
        <v>193938509</v>
      </c>
      <c r="E8" s="26">
        <f>SUM(E11,-E9,-E10)</f>
        <v>265995758</v>
      </c>
      <c r="F8" s="26">
        <f>SUM(F11,-F9,-F10)</f>
        <v>265995758</v>
      </c>
      <c r="G8" s="27" t="s">
        <v>775</v>
      </c>
      <c r="H8" s="28">
        <f>SUM(H11,-H9,-H10)</f>
        <v>237304285</v>
      </c>
      <c r="I8" s="28">
        <f>SUM(I11,-I9,-I10)</f>
        <v>314735554</v>
      </c>
      <c r="J8" s="171">
        <f>SUM(J11,-J9,-J10)</f>
        <v>262228143</v>
      </c>
      <c r="K8" s="136"/>
    </row>
    <row r="9" spans="1:12" ht="13.5" thickBot="1" x14ac:dyDescent="0.25">
      <c r="B9" s="24">
        <v>2</v>
      </c>
      <c r="C9" s="25" t="s">
        <v>776</v>
      </c>
      <c r="D9" s="26">
        <f>SUM(D19)</f>
        <v>50003311</v>
      </c>
      <c r="E9" s="26">
        <f>SUM(E19)</f>
        <v>55830013</v>
      </c>
      <c r="F9" s="172">
        <v>50474953</v>
      </c>
      <c r="G9" s="27" t="s">
        <v>776</v>
      </c>
      <c r="H9" s="28">
        <f>SUM(H19)</f>
        <v>1152336</v>
      </c>
      <c r="I9" s="28">
        <v>1513139</v>
      </c>
      <c r="J9" s="171">
        <v>1513139</v>
      </c>
    </row>
    <row r="10" spans="1:12" ht="13.5" thickBot="1" x14ac:dyDescent="0.25">
      <c r="B10" s="29">
        <v>3</v>
      </c>
      <c r="C10" s="25" t="s">
        <v>777</v>
      </c>
      <c r="D10" s="26">
        <f>SUM(D20)</f>
        <v>395030</v>
      </c>
      <c r="E10" s="26">
        <v>55000</v>
      </c>
      <c r="F10" s="172">
        <v>55000</v>
      </c>
      <c r="G10" s="27" t="s">
        <v>777</v>
      </c>
      <c r="H10" s="28">
        <f>SUM(H20)</f>
        <v>5880229</v>
      </c>
      <c r="I10" s="28">
        <v>5632078</v>
      </c>
      <c r="J10" s="171">
        <v>5632078</v>
      </c>
      <c r="K10" s="136"/>
    </row>
    <row r="11" spans="1:12" ht="16.5" thickBot="1" x14ac:dyDescent="0.25">
      <c r="B11" s="145">
        <v>4</v>
      </c>
      <c r="C11" s="146" t="s">
        <v>778</v>
      </c>
      <c r="D11" s="147">
        <f>SUM('01'!AE102:AH102)</f>
        <v>244336850</v>
      </c>
      <c r="E11" s="147">
        <f>SUM('01'!AI102:AL102)</f>
        <v>321880771</v>
      </c>
      <c r="F11" s="147">
        <f>SUM('01'!AM102:AP102)</f>
        <v>316525711</v>
      </c>
      <c r="G11" s="148" t="s">
        <v>779</v>
      </c>
      <c r="H11" s="149">
        <f>SUM('01'!AE226:AH226)</f>
        <v>244336850</v>
      </c>
      <c r="I11" s="147">
        <f>SUM('01'!AI226:AL226)</f>
        <v>321880771</v>
      </c>
      <c r="J11" s="150">
        <f>SUM('01'!AM226:AP226)</f>
        <v>269373360</v>
      </c>
      <c r="K11" s="180">
        <f>SUM(J11,-F11)</f>
        <v>-47152351</v>
      </c>
      <c r="L11" s="180"/>
    </row>
    <row r="12" spans="1:12" ht="18.75" thickTop="1" x14ac:dyDescent="0.25">
      <c r="B12" s="895" t="s">
        <v>766</v>
      </c>
      <c r="C12" s="896"/>
      <c r="D12" s="896"/>
      <c r="E12" s="896"/>
      <c r="F12" s="896"/>
      <c r="G12" s="896"/>
      <c r="H12" s="896"/>
      <c r="I12" s="896"/>
      <c r="J12" s="897"/>
      <c r="K12" s="179"/>
      <c r="L12" s="179"/>
    </row>
    <row r="13" spans="1:12" ht="15" thickBot="1" x14ac:dyDescent="0.25">
      <c r="B13" s="898" t="s">
        <v>921</v>
      </c>
      <c r="C13" s="899"/>
      <c r="D13" s="899"/>
      <c r="E13" s="899"/>
      <c r="F13" s="899"/>
      <c r="G13" s="899"/>
      <c r="H13" s="899"/>
      <c r="I13" s="899"/>
      <c r="J13" s="900"/>
      <c r="K13" s="179"/>
      <c r="L13" s="179"/>
    </row>
    <row r="14" spans="1:12" ht="13.5" thickBot="1" x14ac:dyDescent="0.25">
      <c r="B14" s="17"/>
      <c r="C14" s="901" t="s">
        <v>569</v>
      </c>
      <c r="D14" s="901"/>
      <c r="E14" s="901"/>
      <c r="F14" s="901"/>
      <c r="G14" s="901"/>
      <c r="H14" s="901"/>
      <c r="I14" s="901"/>
      <c r="J14" s="902"/>
      <c r="K14" s="179"/>
      <c r="L14" s="179"/>
    </row>
    <row r="15" spans="1:12" ht="13.5" thickBot="1" x14ac:dyDescent="0.25">
      <c r="B15" s="903" t="s">
        <v>439</v>
      </c>
      <c r="C15" s="905" t="s">
        <v>773</v>
      </c>
      <c r="D15" s="906"/>
      <c r="E15" s="906"/>
      <c r="F15" s="907"/>
      <c r="G15" s="905" t="s">
        <v>774</v>
      </c>
      <c r="H15" s="906"/>
      <c r="I15" s="906"/>
      <c r="J15" s="908"/>
      <c r="K15" s="179"/>
      <c r="L15" s="179"/>
    </row>
    <row r="16" spans="1:12" ht="13.5" thickBot="1" x14ac:dyDescent="0.25">
      <c r="B16" s="904"/>
      <c r="C16" s="18" t="s">
        <v>512</v>
      </c>
      <c r="D16" s="19" t="s">
        <v>761</v>
      </c>
      <c r="E16" s="19" t="s">
        <v>762</v>
      </c>
      <c r="F16" s="19" t="s">
        <v>436</v>
      </c>
      <c r="G16" s="20" t="s">
        <v>512</v>
      </c>
      <c r="H16" s="19" t="s">
        <v>761</v>
      </c>
      <c r="I16" s="19" t="s">
        <v>762</v>
      </c>
      <c r="J16" s="21" t="s">
        <v>436</v>
      </c>
      <c r="K16" s="179"/>
      <c r="L16" s="179"/>
    </row>
    <row r="17" spans="2:13" ht="15.75" thickBot="1" x14ac:dyDescent="0.25">
      <c r="B17" s="22" t="s">
        <v>176</v>
      </c>
      <c r="C17" s="18" t="s">
        <v>177</v>
      </c>
      <c r="D17" s="18" t="s">
        <v>178</v>
      </c>
      <c r="E17" s="18" t="s">
        <v>175</v>
      </c>
      <c r="F17" s="18" t="s">
        <v>438</v>
      </c>
      <c r="G17" s="18" t="s">
        <v>515</v>
      </c>
      <c r="H17" s="18" t="s">
        <v>516</v>
      </c>
      <c r="I17" s="18" t="s">
        <v>528</v>
      </c>
      <c r="J17" s="23" t="s">
        <v>529</v>
      </c>
      <c r="K17" s="179"/>
      <c r="L17" s="179"/>
    </row>
    <row r="18" spans="2:13" ht="13.5" thickBot="1" x14ac:dyDescent="0.25">
      <c r="B18" s="24">
        <v>1</v>
      </c>
      <c r="C18" s="25" t="s">
        <v>775</v>
      </c>
      <c r="D18" s="26">
        <f>SUM(D21,-D19,-D20)</f>
        <v>177601659</v>
      </c>
      <c r="E18" s="26">
        <f>SUM(E21,-E19,-E20)</f>
        <v>245659392</v>
      </c>
      <c r="F18" s="26">
        <f>SUM(F21,-F19)</f>
        <v>245714392</v>
      </c>
      <c r="G18" s="27" t="s">
        <v>775</v>
      </c>
      <c r="H18" s="28">
        <f>SUM(H21,-H19,-H20)</f>
        <v>174652435</v>
      </c>
      <c r="I18" s="28">
        <f>SUM(I21,-I19,-I20)</f>
        <v>294399188</v>
      </c>
      <c r="J18" s="171">
        <f>SUM(J21,-J19,-J20)</f>
        <v>242042504</v>
      </c>
      <c r="K18" s="180"/>
      <c r="L18" s="179"/>
    </row>
    <row r="19" spans="2:13" ht="18.75" thickBot="1" x14ac:dyDescent="0.3">
      <c r="B19" s="24">
        <v>2</v>
      </c>
      <c r="C19" s="25" t="s">
        <v>776</v>
      </c>
      <c r="D19" s="26">
        <f>SUM('03'!AE70:AH70,'03'!AE72:AH72,'03'!AE74:AH74)</f>
        <v>50003311</v>
      </c>
      <c r="E19" s="26">
        <f>SUM('03'!AI83:AL83,'03'!AI70:AL70)</f>
        <v>55830013</v>
      </c>
      <c r="F19" s="172">
        <f>SUM(F9)</f>
        <v>50474953</v>
      </c>
      <c r="G19" s="27" t="s">
        <v>776</v>
      </c>
      <c r="H19" s="28">
        <v>1152336</v>
      </c>
      <c r="I19" s="28">
        <v>1513139</v>
      </c>
      <c r="J19" s="171">
        <f>SUM(I19)</f>
        <v>1513139</v>
      </c>
      <c r="K19" s="279"/>
      <c r="L19" s="180"/>
    </row>
    <row r="20" spans="2:13" ht="13.5" thickBot="1" x14ac:dyDescent="0.25">
      <c r="B20" s="29">
        <v>3</v>
      </c>
      <c r="C20" s="25" t="s">
        <v>777</v>
      </c>
      <c r="D20" s="26">
        <f>SUM('03'!AE69:AH69,'03'!AE68:AH68)</f>
        <v>395030</v>
      </c>
      <c r="E20" s="26">
        <v>55000</v>
      </c>
      <c r="F20" s="172">
        <v>55000</v>
      </c>
      <c r="G20" s="27" t="s">
        <v>777</v>
      </c>
      <c r="H20" s="28">
        <v>5880229</v>
      </c>
      <c r="I20" s="28">
        <v>5632078</v>
      </c>
      <c r="J20" s="171">
        <f>SUM(I20)</f>
        <v>5632078</v>
      </c>
      <c r="K20" s="180"/>
      <c r="L20" s="179"/>
      <c r="M20" s="136"/>
    </row>
    <row r="21" spans="2:13" ht="16.5" thickBot="1" x14ac:dyDescent="0.25">
      <c r="B21" s="140">
        <v>4</v>
      </c>
      <c r="C21" s="141" t="s">
        <v>778</v>
      </c>
      <c r="D21" s="142">
        <f>SUM('03'!AE263:AH263)</f>
        <v>228000000</v>
      </c>
      <c r="E21" s="142">
        <f>SUM('03'!AI134:AL134)</f>
        <v>301544405</v>
      </c>
      <c r="F21" s="142">
        <f>SUM('03'!AM134:AP134)</f>
        <v>296189345</v>
      </c>
      <c r="G21" s="143" t="s">
        <v>779</v>
      </c>
      <c r="H21" s="144">
        <v>181685000</v>
      </c>
      <c r="I21" s="142">
        <f>SUM('03'!AI263:AL263)</f>
        <v>301544405</v>
      </c>
      <c r="J21" s="173">
        <f>SUM('03'!AM263:AP263)</f>
        <v>249187721</v>
      </c>
      <c r="K21" s="180">
        <f>SUM(J21,-F21)</f>
        <v>-47001624</v>
      </c>
      <c r="L21" s="180"/>
    </row>
    <row r="22" spans="2:13" ht="18.75" thickTop="1" x14ac:dyDescent="0.25">
      <c r="B22" s="895" t="s">
        <v>771</v>
      </c>
      <c r="C22" s="896"/>
      <c r="D22" s="896"/>
      <c r="E22" s="896"/>
      <c r="F22" s="896"/>
      <c r="G22" s="896"/>
      <c r="H22" s="896"/>
      <c r="I22" s="896"/>
      <c r="J22" s="897"/>
      <c r="K22" s="179"/>
      <c r="L22" s="179"/>
    </row>
    <row r="23" spans="2:13" ht="15" thickBot="1" x14ac:dyDescent="0.25">
      <c r="B23" s="898" t="s">
        <v>921</v>
      </c>
      <c r="C23" s="899"/>
      <c r="D23" s="899"/>
      <c r="E23" s="899"/>
      <c r="F23" s="899"/>
      <c r="G23" s="899"/>
      <c r="H23" s="899"/>
      <c r="I23" s="899"/>
      <c r="J23" s="900"/>
      <c r="K23" s="179"/>
      <c r="L23" s="179"/>
    </row>
    <row r="24" spans="2:13" ht="13.5" thickBot="1" x14ac:dyDescent="0.25">
      <c r="B24" s="17"/>
      <c r="C24" s="901" t="s">
        <v>569</v>
      </c>
      <c r="D24" s="901"/>
      <c r="E24" s="901"/>
      <c r="F24" s="901"/>
      <c r="G24" s="901"/>
      <c r="H24" s="901"/>
      <c r="I24" s="901"/>
      <c r="J24" s="902"/>
      <c r="K24" s="179"/>
      <c r="L24" s="179"/>
    </row>
    <row r="25" spans="2:13" ht="13.5" thickBot="1" x14ac:dyDescent="0.25">
      <c r="B25" s="903" t="s">
        <v>439</v>
      </c>
      <c r="C25" s="905" t="s">
        <v>773</v>
      </c>
      <c r="D25" s="906"/>
      <c r="E25" s="906"/>
      <c r="F25" s="907"/>
      <c r="G25" s="905" t="s">
        <v>774</v>
      </c>
      <c r="H25" s="906"/>
      <c r="I25" s="906"/>
      <c r="J25" s="908"/>
      <c r="K25" s="179"/>
      <c r="L25" s="179"/>
    </row>
    <row r="26" spans="2:13" ht="13.5" thickBot="1" x14ac:dyDescent="0.25">
      <c r="B26" s="904"/>
      <c r="C26" s="18" t="s">
        <v>512</v>
      </c>
      <c r="D26" s="19" t="s">
        <v>761</v>
      </c>
      <c r="E26" s="19" t="s">
        <v>762</v>
      </c>
      <c r="F26" s="19" t="s">
        <v>436</v>
      </c>
      <c r="G26" s="20" t="s">
        <v>512</v>
      </c>
      <c r="H26" s="19" t="s">
        <v>761</v>
      </c>
      <c r="I26" s="19" t="s">
        <v>762</v>
      </c>
      <c r="J26" s="21" t="s">
        <v>436</v>
      </c>
      <c r="K26" s="179"/>
      <c r="L26" s="179"/>
    </row>
    <row r="27" spans="2:13" ht="15.75" thickBot="1" x14ac:dyDescent="0.25">
      <c r="B27" s="22" t="s">
        <v>176</v>
      </c>
      <c r="C27" s="18" t="s">
        <v>177</v>
      </c>
      <c r="D27" s="18" t="s">
        <v>178</v>
      </c>
      <c r="E27" s="18" t="s">
        <v>175</v>
      </c>
      <c r="F27" s="18" t="s">
        <v>438</v>
      </c>
      <c r="G27" s="18" t="s">
        <v>515</v>
      </c>
      <c r="H27" s="18" t="s">
        <v>516</v>
      </c>
      <c r="I27" s="18" t="s">
        <v>528</v>
      </c>
      <c r="J27" s="23" t="s">
        <v>529</v>
      </c>
      <c r="K27" s="179"/>
      <c r="L27" s="179"/>
    </row>
    <row r="28" spans="2:13" ht="13.5" thickBot="1" x14ac:dyDescent="0.25">
      <c r="B28" s="24">
        <v>1</v>
      </c>
      <c r="C28" s="25" t="s">
        <v>775</v>
      </c>
      <c r="D28" s="26">
        <f>SUM('04'!AE102:AH102)</f>
        <v>105135000</v>
      </c>
      <c r="E28" s="26">
        <f>SUM(E31)</f>
        <v>102327384</v>
      </c>
      <c r="F28" s="26">
        <f>SUM(F31)</f>
        <v>100946599</v>
      </c>
      <c r="G28" s="27" t="s">
        <v>775</v>
      </c>
      <c r="H28" s="28">
        <f>SUM('04'!AE226:AH226)</f>
        <v>105135000</v>
      </c>
      <c r="I28" s="28">
        <f>SUM(I31)</f>
        <v>102327384</v>
      </c>
      <c r="J28" s="171">
        <f>SUM(J31)</f>
        <v>100795872</v>
      </c>
      <c r="K28" s="179"/>
      <c r="L28" s="179"/>
    </row>
    <row r="29" spans="2:13" ht="13.5" thickBot="1" x14ac:dyDescent="0.25">
      <c r="B29" s="24">
        <v>2</v>
      </c>
      <c r="C29" s="25" t="s">
        <v>776</v>
      </c>
      <c r="D29" s="26">
        <v>0</v>
      </c>
      <c r="E29" s="26">
        <v>0</v>
      </c>
      <c r="F29" s="172">
        <v>0</v>
      </c>
      <c r="G29" s="27" t="s">
        <v>776</v>
      </c>
      <c r="H29" s="28">
        <v>0</v>
      </c>
      <c r="I29" s="28">
        <v>0</v>
      </c>
      <c r="J29" s="171">
        <v>0</v>
      </c>
      <c r="K29" s="179"/>
      <c r="L29" s="179"/>
    </row>
    <row r="30" spans="2:13" ht="13.5" thickBot="1" x14ac:dyDescent="0.25">
      <c r="B30" s="29">
        <v>3</v>
      </c>
      <c r="C30" s="25" t="s">
        <v>777</v>
      </c>
      <c r="D30" s="26">
        <v>0</v>
      </c>
      <c r="E30" s="26">
        <v>0</v>
      </c>
      <c r="F30" s="172">
        <v>0</v>
      </c>
      <c r="G30" s="27" t="s">
        <v>777</v>
      </c>
      <c r="H30" s="28">
        <v>0</v>
      </c>
      <c r="I30" s="28">
        <v>0</v>
      </c>
      <c r="J30" s="171">
        <v>0</v>
      </c>
      <c r="K30" s="179"/>
      <c r="L30" s="179"/>
    </row>
    <row r="31" spans="2:13" ht="16.5" thickBot="1" x14ac:dyDescent="0.25">
      <c r="B31" s="32">
        <v>4</v>
      </c>
      <c r="C31" s="33" t="s">
        <v>778</v>
      </c>
      <c r="D31" s="34">
        <f>SUM(D28:D30)</f>
        <v>105135000</v>
      </c>
      <c r="E31" s="34">
        <f>SUM('04'!AI102:AL102)</f>
        <v>102327384</v>
      </c>
      <c r="F31" s="34">
        <f>SUM('04'!AM102:AP102)</f>
        <v>100946599</v>
      </c>
      <c r="G31" s="35" t="s">
        <v>779</v>
      </c>
      <c r="H31" s="36">
        <f>SUM(H28:H30)</f>
        <v>105135000</v>
      </c>
      <c r="I31" s="37">
        <f>SUM('04'!AI226:AL226)</f>
        <v>102327384</v>
      </c>
      <c r="J31" s="38">
        <f>SUM('04'!AM226:AP226)</f>
        <v>100795872</v>
      </c>
      <c r="K31" s="180">
        <f>SUM(J31,-F31)</f>
        <v>-150727</v>
      </c>
      <c r="L31" s="179"/>
    </row>
  </sheetData>
  <mergeCells count="19">
    <mergeCell ref="B23:J23"/>
    <mergeCell ref="C24:J24"/>
    <mergeCell ref="B25:B26"/>
    <mergeCell ref="C25:F25"/>
    <mergeCell ref="G25:J25"/>
    <mergeCell ref="B22:J22"/>
    <mergeCell ref="B13:J13"/>
    <mergeCell ref="C14:J14"/>
    <mergeCell ref="B15:B16"/>
    <mergeCell ref="B12:J12"/>
    <mergeCell ref="C15:F15"/>
    <mergeCell ref="G15:J15"/>
    <mergeCell ref="A1:D1"/>
    <mergeCell ref="B2:J2"/>
    <mergeCell ref="B3:J3"/>
    <mergeCell ref="C4:J4"/>
    <mergeCell ref="B5:B6"/>
    <mergeCell ref="C5:F5"/>
    <mergeCell ref="G5:J5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E14"/>
  <sheetViews>
    <sheetView view="pageBreakPreview" zoomScaleSheetLayoutView="100" workbookViewId="0">
      <selection activeCell="C29" sqref="C29"/>
    </sheetView>
  </sheetViews>
  <sheetFormatPr defaultRowHeight="12.75" x14ac:dyDescent="0.2"/>
  <cols>
    <col min="1" max="1" width="3.28515625" style="1" customWidth="1"/>
    <col min="2" max="2" width="4.85546875" style="3" customWidth="1"/>
    <col min="3" max="3" width="64.7109375" style="3" customWidth="1"/>
    <col min="4" max="4" width="18.5703125" style="1" customWidth="1"/>
    <col min="5" max="5" width="15.85546875" style="1" customWidth="1"/>
    <col min="6" max="16384" width="9.140625" style="1"/>
  </cols>
  <sheetData>
    <row r="1" spans="1:5" ht="28.5" customHeight="1" thickBot="1" x14ac:dyDescent="0.25">
      <c r="A1" s="919" t="s">
        <v>978</v>
      </c>
      <c r="B1" s="919"/>
      <c r="C1" s="919"/>
      <c r="D1" s="919"/>
    </row>
    <row r="2" spans="1:5" ht="28.5" customHeight="1" thickTop="1" x14ac:dyDescent="0.2">
      <c r="B2" s="910" t="s">
        <v>766</v>
      </c>
      <c r="C2" s="911"/>
      <c r="D2" s="911"/>
      <c r="E2" s="912"/>
    </row>
    <row r="3" spans="1:5" ht="19.5" customHeight="1" x14ac:dyDescent="0.2">
      <c r="B3" s="913" t="s">
        <v>922</v>
      </c>
      <c r="C3" s="914"/>
      <c r="D3" s="914"/>
      <c r="E3" s="915"/>
    </row>
    <row r="4" spans="1:5" ht="20.100000000000001" customHeight="1" thickBot="1" x14ac:dyDescent="0.25">
      <c r="B4" s="916" t="s">
        <v>569</v>
      </c>
      <c r="C4" s="917"/>
      <c r="D4" s="645"/>
      <c r="E4" s="918"/>
    </row>
    <row r="5" spans="1:5" ht="20.100000000000001" customHeight="1" thickTop="1" x14ac:dyDescent="0.2">
      <c r="B5" s="920" t="s">
        <v>439</v>
      </c>
      <c r="C5" s="921" t="s">
        <v>763</v>
      </c>
      <c r="D5" s="923" t="s">
        <v>910</v>
      </c>
      <c r="E5" s="909" t="s">
        <v>911</v>
      </c>
    </row>
    <row r="6" spans="1:5" ht="20.100000000000001" customHeight="1" x14ac:dyDescent="0.2">
      <c r="B6" s="920"/>
      <c r="C6" s="922"/>
      <c r="D6" s="924"/>
      <c r="E6" s="909"/>
    </row>
    <row r="7" spans="1:5" ht="20.100000000000001" customHeight="1" x14ac:dyDescent="0.2">
      <c r="B7" s="30">
        <v>1</v>
      </c>
      <c r="C7" s="267" t="s">
        <v>929</v>
      </c>
      <c r="D7" s="272">
        <v>1426547</v>
      </c>
      <c r="E7" s="269">
        <v>780932</v>
      </c>
    </row>
    <row r="8" spans="1:5" ht="20.100000000000001" customHeight="1" x14ac:dyDescent="0.2">
      <c r="B8" s="222">
        <v>2</v>
      </c>
      <c r="C8" s="268" t="s">
        <v>930</v>
      </c>
      <c r="D8" s="273">
        <v>599694</v>
      </c>
      <c r="E8" s="270">
        <v>0</v>
      </c>
    </row>
    <row r="9" spans="1:5" ht="20.100000000000001" customHeight="1" x14ac:dyDescent="0.2">
      <c r="B9" s="200">
        <v>3</v>
      </c>
      <c r="C9" s="267" t="s">
        <v>931</v>
      </c>
      <c r="D9" s="272">
        <v>4997335</v>
      </c>
      <c r="E9" s="269">
        <v>0</v>
      </c>
    </row>
    <row r="10" spans="1:5" ht="20.100000000000001" customHeight="1" x14ac:dyDescent="0.2">
      <c r="B10" s="200">
        <v>4</v>
      </c>
      <c r="C10" s="267" t="s">
        <v>932</v>
      </c>
      <c r="D10" s="272">
        <v>286400</v>
      </c>
      <c r="E10" s="269">
        <v>0</v>
      </c>
    </row>
    <row r="11" spans="1:5" ht="20.100000000000001" customHeight="1" x14ac:dyDescent="0.2">
      <c r="B11" s="275" t="s">
        <v>438</v>
      </c>
      <c r="C11" s="276" t="s">
        <v>963</v>
      </c>
      <c r="D11" s="277">
        <v>0</v>
      </c>
      <c r="E11" s="278">
        <v>0</v>
      </c>
    </row>
    <row r="12" spans="1:5" ht="20.100000000000001" customHeight="1" x14ac:dyDescent="0.2">
      <c r="B12" s="275" t="s">
        <v>515</v>
      </c>
      <c r="C12" s="276" t="s">
        <v>971</v>
      </c>
      <c r="D12" s="277">
        <v>0</v>
      </c>
      <c r="E12" s="278">
        <v>1582133</v>
      </c>
    </row>
    <row r="13" spans="1:5" ht="20.100000000000001" customHeight="1" thickBot="1" x14ac:dyDescent="0.25">
      <c r="B13" s="223"/>
      <c r="C13" s="224" t="s">
        <v>534</v>
      </c>
      <c r="D13" s="274">
        <f>SUM(D7:D12)</f>
        <v>7309976</v>
      </c>
      <c r="E13" s="271">
        <f>SUM(E7:E12)</f>
        <v>2363065</v>
      </c>
    </row>
    <row r="14" spans="1:5" ht="13.5" thickTop="1" x14ac:dyDescent="0.2"/>
  </sheetData>
  <sheetProtection algorithmName="SHA-512" hashValue="d9OVCKUe81AYirN3Jn9226w1U2u6TYjEtYn0ed+Gq1F914foFz4EOG+QGQl0OcIK46HPq/Rx3yE8HHIMHAt3bQ==" saltValue="hHLr9Kau3/xeBu9ZqykpQA==" spinCount="100000" sheet="1" objects="1" scenarios="1"/>
  <mergeCells count="8">
    <mergeCell ref="E5:E6"/>
    <mergeCell ref="B2:E2"/>
    <mergeCell ref="B3:E3"/>
    <mergeCell ref="B4:E4"/>
    <mergeCell ref="A1:D1"/>
    <mergeCell ref="B5:B6"/>
    <mergeCell ref="C5:C6"/>
    <mergeCell ref="D5:D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249977111117893"/>
  </sheetPr>
  <dimension ref="A1:E25"/>
  <sheetViews>
    <sheetView view="pageBreakPreview" zoomScaleSheetLayoutView="100" workbookViewId="0">
      <selection activeCell="H7" sqref="H7"/>
    </sheetView>
  </sheetViews>
  <sheetFormatPr defaultRowHeight="12.75" x14ac:dyDescent="0.2"/>
  <cols>
    <col min="1" max="1" width="3.7109375" style="1" customWidth="1"/>
    <col min="2" max="2" width="31.7109375" style="3" customWidth="1"/>
    <col min="3" max="3" width="23.28515625" style="3" customWidth="1"/>
    <col min="4" max="4" width="23.85546875" style="1" customWidth="1"/>
    <col min="5" max="5" width="31.85546875" style="1" customWidth="1"/>
    <col min="6" max="16384" width="9.140625" style="1"/>
  </cols>
  <sheetData>
    <row r="1" spans="1:5" ht="28.5" customHeight="1" thickBot="1" x14ac:dyDescent="0.25">
      <c r="A1" s="770" t="s">
        <v>979</v>
      </c>
      <c r="B1" s="770"/>
      <c r="C1" s="770"/>
      <c r="D1" s="770"/>
      <c r="E1" s="928"/>
    </row>
    <row r="2" spans="1:5" ht="28.5" customHeight="1" thickTop="1" x14ac:dyDescent="0.2">
      <c r="B2" s="937" t="s">
        <v>766</v>
      </c>
      <c r="C2" s="938"/>
      <c r="D2" s="938"/>
      <c r="E2" s="939"/>
    </row>
    <row r="3" spans="1:5" ht="13.5" customHeight="1" x14ac:dyDescent="0.2">
      <c r="B3" s="771" t="s">
        <v>781</v>
      </c>
      <c r="C3" s="772"/>
      <c r="D3" s="772"/>
      <c r="E3" s="773"/>
    </row>
    <row r="4" spans="1:5" ht="20.100000000000001" customHeight="1" x14ac:dyDescent="0.2">
      <c r="B4" s="41"/>
      <c r="C4" s="42" t="s">
        <v>923</v>
      </c>
      <c r="D4" s="42" t="s">
        <v>924</v>
      </c>
      <c r="E4" s="43" t="s">
        <v>535</v>
      </c>
    </row>
    <row r="5" spans="1:5" ht="20.100000000000001" customHeight="1" x14ac:dyDescent="0.2">
      <c r="B5" s="39" t="s">
        <v>764</v>
      </c>
      <c r="C5" s="9">
        <v>11</v>
      </c>
      <c r="D5" s="9">
        <v>11</v>
      </c>
      <c r="E5" s="50">
        <f>(C5+D5)/2</f>
        <v>11</v>
      </c>
    </row>
    <row r="6" spans="1:5" ht="20.100000000000001" customHeight="1" x14ac:dyDescent="0.2">
      <c r="B6" s="40" t="s">
        <v>787</v>
      </c>
      <c r="C6" s="9">
        <v>15</v>
      </c>
      <c r="D6" s="9">
        <f>SUM(D24)</f>
        <v>15</v>
      </c>
      <c r="E6" s="50">
        <f>(C6+D6)/2</f>
        <v>15</v>
      </c>
    </row>
    <row r="7" spans="1:5" ht="20.100000000000001" customHeight="1" x14ac:dyDescent="0.2">
      <c r="B7" s="44" t="s">
        <v>534</v>
      </c>
      <c r="C7" s="45">
        <f>SUM(C5:C6)</f>
        <v>26</v>
      </c>
      <c r="D7" s="45">
        <f>SUM(D5:D6)</f>
        <v>26</v>
      </c>
      <c r="E7" s="46">
        <f>SUM(E5:E6)</f>
        <v>26</v>
      </c>
    </row>
    <row r="8" spans="1:5" ht="20.100000000000001" customHeight="1" x14ac:dyDescent="0.2">
      <c r="B8" s="932" t="s">
        <v>766</v>
      </c>
      <c r="C8" s="933"/>
      <c r="D8" s="933"/>
      <c r="E8" s="934"/>
    </row>
    <row r="9" spans="1:5" ht="15.75" x14ac:dyDescent="0.2">
      <c r="B9" s="925" t="s">
        <v>780</v>
      </c>
      <c r="C9" s="926"/>
      <c r="D9" s="926"/>
      <c r="E9" s="927"/>
    </row>
    <row r="10" spans="1:5" ht="14.25" x14ac:dyDescent="0.2">
      <c r="B10" s="929" t="s">
        <v>882</v>
      </c>
      <c r="C10" s="935"/>
      <c r="D10" s="935"/>
      <c r="E10" s="936"/>
    </row>
    <row r="11" spans="1:5" x14ac:dyDescent="0.2">
      <c r="B11" s="41"/>
      <c r="C11" s="42" t="s">
        <v>923</v>
      </c>
      <c r="D11" s="42" t="s">
        <v>924</v>
      </c>
      <c r="E11" s="43" t="s">
        <v>535</v>
      </c>
    </row>
    <row r="12" spans="1:5" x14ac:dyDescent="0.2">
      <c r="B12" s="280" t="s">
        <v>933</v>
      </c>
      <c r="C12" s="9">
        <v>1</v>
      </c>
      <c r="D12" s="9">
        <v>1</v>
      </c>
      <c r="E12" s="9">
        <v>1</v>
      </c>
    </row>
    <row r="13" spans="1:5" x14ac:dyDescent="0.2">
      <c r="B13" s="39" t="s">
        <v>785</v>
      </c>
      <c r="C13" s="9" t="s">
        <v>988</v>
      </c>
      <c r="D13" s="9">
        <v>6</v>
      </c>
      <c r="E13" s="9">
        <v>6</v>
      </c>
    </row>
    <row r="14" spans="1:5" x14ac:dyDescent="0.2">
      <c r="B14" s="39" t="s">
        <v>786</v>
      </c>
      <c r="C14" s="9" t="s">
        <v>989</v>
      </c>
      <c r="D14" s="9">
        <v>2</v>
      </c>
      <c r="E14" s="9">
        <v>2</v>
      </c>
    </row>
    <row r="15" spans="1:5" x14ac:dyDescent="0.2">
      <c r="B15" s="40" t="s">
        <v>536</v>
      </c>
      <c r="C15" s="9">
        <v>2</v>
      </c>
      <c r="D15" s="9" t="s">
        <v>989</v>
      </c>
      <c r="E15" s="9" t="s">
        <v>989</v>
      </c>
    </row>
    <row r="16" spans="1:5" x14ac:dyDescent="0.2">
      <c r="B16" s="44" t="s">
        <v>534</v>
      </c>
      <c r="C16" s="45" t="s">
        <v>990</v>
      </c>
      <c r="D16" s="45" t="s">
        <v>990</v>
      </c>
      <c r="E16" s="46">
        <v>11</v>
      </c>
    </row>
    <row r="17" spans="2:5" ht="18" x14ac:dyDescent="0.2">
      <c r="B17" s="932" t="s">
        <v>771</v>
      </c>
      <c r="C17" s="933"/>
      <c r="D17" s="933"/>
      <c r="E17" s="934"/>
    </row>
    <row r="18" spans="2:5" ht="15.75" x14ac:dyDescent="0.2">
      <c r="B18" s="925" t="s">
        <v>780</v>
      </c>
      <c r="C18" s="926"/>
      <c r="D18" s="926"/>
      <c r="E18" s="927"/>
    </row>
    <row r="19" spans="2:5" ht="14.25" x14ac:dyDescent="0.2">
      <c r="B19" s="929" t="s">
        <v>882</v>
      </c>
      <c r="C19" s="930"/>
      <c r="D19" s="930"/>
      <c r="E19" s="931"/>
    </row>
    <row r="20" spans="2:5" x14ac:dyDescent="0.2">
      <c r="B20" s="41"/>
      <c r="C20" s="42" t="s">
        <v>923</v>
      </c>
      <c r="D20" s="42" t="s">
        <v>924</v>
      </c>
      <c r="E20" s="43" t="s">
        <v>535</v>
      </c>
    </row>
    <row r="21" spans="2:5" x14ac:dyDescent="0.2">
      <c r="B21" s="39" t="s">
        <v>782</v>
      </c>
      <c r="C21" s="9">
        <v>3</v>
      </c>
      <c r="D21" s="9">
        <v>3</v>
      </c>
      <c r="E21" s="50">
        <f>(C21+D21)/2</f>
        <v>3</v>
      </c>
    </row>
    <row r="22" spans="2:5" x14ac:dyDescent="0.2">
      <c r="B22" s="40" t="s">
        <v>783</v>
      </c>
      <c r="C22" s="9">
        <v>7</v>
      </c>
      <c r="D22" s="9">
        <v>7</v>
      </c>
      <c r="E22" s="50">
        <f>(C22+D22)/2</f>
        <v>7</v>
      </c>
    </row>
    <row r="23" spans="2:5" x14ac:dyDescent="0.2">
      <c r="B23" s="39" t="s">
        <v>784</v>
      </c>
      <c r="C23" s="9">
        <v>5</v>
      </c>
      <c r="D23" s="9">
        <v>5</v>
      </c>
      <c r="E23" s="50">
        <f>(C23+D23)/2</f>
        <v>5</v>
      </c>
    </row>
    <row r="24" spans="2:5" ht="13.5" thickBot="1" x14ac:dyDescent="0.25">
      <c r="B24" s="47" t="s">
        <v>534</v>
      </c>
      <c r="C24" s="48">
        <f>SUM(C21:C23)</f>
        <v>15</v>
      </c>
      <c r="D24" s="48">
        <f>SUM(D21:D23)</f>
        <v>15</v>
      </c>
      <c r="E24" s="49">
        <f>SUM(E21:E23)</f>
        <v>15</v>
      </c>
    </row>
    <row r="25" spans="2:5" ht="13.5" thickTop="1" x14ac:dyDescent="0.2"/>
  </sheetData>
  <sheetProtection algorithmName="SHA-512" hashValue="IQlNYumyaKt5GJqUthNN5FvV7ThG72/yrTmxZqKs+tspFPnKZcR3JOCMggaQYrh4ksoJ+9MO+K9COORdVSlEow==" saltValue="sj/GGiEF/qUPUtbtvbwzxA==" spinCount="100000" sheet="1" objects="1" scenarios="1"/>
  <mergeCells count="9">
    <mergeCell ref="B18:E18"/>
    <mergeCell ref="A1:E1"/>
    <mergeCell ref="B19:E19"/>
    <mergeCell ref="B8:E8"/>
    <mergeCell ref="B9:E9"/>
    <mergeCell ref="B10:E10"/>
    <mergeCell ref="B17:E17"/>
    <mergeCell ref="B3:E3"/>
    <mergeCell ref="B2:E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21</vt:i4>
      </vt:variant>
    </vt:vector>
  </HeadingPairs>
  <TitlesOfParts>
    <vt:vector size="38" baseType="lpstr">
      <vt:lpstr>Tartalom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'01'!Nyomtatási_cím</vt:lpstr>
      <vt:lpstr>'02'!Nyomtatási_cím</vt:lpstr>
      <vt:lpstr>'03'!Nyomtatási_cím</vt:lpstr>
      <vt:lpstr>'04'!Nyomtatási_cím</vt:lpstr>
      <vt:lpstr>'07'!Nyomtatási_cím</vt:lpstr>
      <vt:lpstr>'08'!Nyomtatási_cím</vt:lpstr>
      <vt:lpstr>'09'!Nyomtatási_cím</vt:lpstr>
      <vt:lpstr>'13'!Nyomtatási_cím</vt:lpstr>
      <vt:lpstr>'01'!Nyomtatási_terület</vt:lpstr>
      <vt:lpstr>'02'!Nyomtatási_terület</vt:lpstr>
      <vt:lpstr>'03'!Nyomtatási_terület</vt:lpstr>
      <vt:lpstr>'04'!Nyomtatási_terület</vt:lpstr>
      <vt:lpstr>'05'!Nyomtatási_terület</vt:lpstr>
      <vt:lpstr>'06'!Nyomtatási_terület</vt:lpstr>
      <vt:lpstr>'07'!Nyomtatási_terület</vt:lpstr>
      <vt:lpstr>'08'!Nyomtatási_terület</vt:lpstr>
      <vt:lpstr>'09'!Nyomtatási_terület</vt:lpstr>
      <vt:lpstr>'13'!Nyomtatási_terület</vt:lpstr>
      <vt:lpstr>'14'!Nyomtatási_terület</vt:lpstr>
      <vt:lpstr>'15'!Nyomtatási_terület</vt:lpstr>
      <vt:lpstr>Tartalom!Nyomtatási_terület</vt:lpstr>
    </vt:vector>
  </TitlesOfParts>
  <Company>Őcsényi Közös Önkormányzati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Költségvetési rendelet</dc:title>
  <dc:creator>Horváth Gábor (gazd.ea. - Őcsényi Közös Önk. Hivatal)</dc:creator>
  <cp:lastModifiedBy>admn</cp:lastModifiedBy>
  <cp:lastPrinted>2023-04-20T06:33:45Z</cp:lastPrinted>
  <dcterms:created xsi:type="dcterms:W3CDTF">1998-12-06T10:54:59Z</dcterms:created>
  <dcterms:modified xsi:type="dcterms:W3CDTF">2023-05-16T11:27:07Z</dcterms:modified>
</cp:coreProperties>
</file>